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20" yWindow="1760" windowWidth="22540" windowHeight="13940" tabRatio="739" activeTab="0"/>
  </bookViews>
  <sheets>
    <sheet name="Calculator rate" sheetId="1" r:id="rId1"/>
    <sheet name="Sheet1" sheetId="2" r:id="rId2"/>
  </sheets>
  <definedNames>
    <definedName name="dobf">'Calculator rate'!$C$15</definedName>
    <definedName name="ratean">'Calculator rate'!$H$10</definedName>
  </definedNames>
  <calcPr fullCalcOnLoad="1"/>
</workbook>
</file>

<file path=xl/sharedStrings.xml><?xml version="1.0" encoding="utf-8"?>
<sst xmlns="http://schemas.openxmlformats.org/spreadsheetml/2006/main" count="99" uniqueCount="40">
  <si>
    <t>%</t>
  </si>
  <si>
    <t>fara TVA</t>
  </si>
  <si>
    <t>cu TVA</t>
  </si>
  <si>
    <t xml:space="preserve">Pret achizitie </t>
  </si>
  <si>
    <t>rate /an</t>
  </si>
  <si>
    <t>Avans client</t>
  </si>
  <si>
    <t>Valoare finantata</t>
  </si>
  <si>
    <t xml:space="preserve"> </t>
  </si>
  <si>
    <t>Dobanda finantare</t>
  </si>
  <si>
    <t>Numar rate</t>
  </si>
  <si>
    <t>Valoare reziduala</t>
  </si>
  <si>
    <t>Total contract</t>
  </si>
  <si>
    <t>Total avans</t>
  </si>
  <si>
    <t>Valuta</t>
  </si>
  <si>
    <t>EURO</t>
  </si>
  <si>
    <t>TOTAL</t>
  </si>
  <si>
    <t>redeventa</t>
  </si>
  <si>
    <t>dobanda</t>
  </si>
  <si>
    <t>capital</t>
  </si>
  <si>
    <t>Total cu TVA</t>
  </si>
  <si>
    <t>SOLD fara TVA</t>
  </si>
  <si>
    <t>avans client</t>
  </si>
  <si>
    <t>com. Management</t>
  </si>
  <si>
    <t>Redeventa</t>
  </si>
  <si>
    <t>Rata de leasing nu contine prima de asigurare si RCA</t>
  </si>
  <si>
    <t>Cotatia nu include orice fel de taxe si impozite aplicabile.</t>
  </si>
  <si>
    <t>Aceasta oferta are caracter orientativ si nu reprezinta un angajament de finantare din partea Tiriac Leasing IFN SA</t>
  </si>
  <si>
    <t>Asigurarea se va incheia prin Allianz, Generali, Omniasig , Uniqa sau Groupama, la alegerea clientului.</t>
  </si>
  <si>
    <t>Cheltuieli logistica</t>
  </si>
  <si>
    <t>office@tiriacleasing.ro</t>
  </si>
  <si>
    <t>www.tiriacleasing.ro</t>
  </si>
  <si>
    <t>Calea Giulesti Nr. 6-8, Sect. 6</t>
  </si>
  <si>
    <t>Bucuresti - Romania</t>
  </si>
  <si>
    <t>Tel +40212062600, Fax +40212062666</t>
  </si>
  <si>
    <t>Comision de acordare</t>
  </si>
  <si>
    <t>Calculatorul de rate se va utiliza exclusiv pentru a genera oferte clientilor Persoane Juridice si Persoane Fizice Autorizate.</t>
  </si>
  <si>
    <t>com adm lunar</t>
  </si>
  <si>
    <t>Com operational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</si>
  <si>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</si>
  <si>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CASCO GOTHAER</t>
  </si>
</sst>
</file>

<file path=xl/styles.xml><?xml version="1.0" encoding="utf-8"?>
<styleSheet xmlns="http://schemas.openxmlformats.org/spreadsheetml/2006/main">
  <numFmts count="31">
    <numFmt numFmtId="5" formatCode="#,##0\ &quot;RON&quot;_);\(#,##0\ &quot;RON&quot;\)"/>
    <numFmt numFmtId="6" formatCode="#,##0\ &quot;RON&quot;_);[Red]\(#,##0\ &quot;RON&quot;\)"/>
    <numFmt numFmtId="7" formatCode="#,##0.00\ &quot;RON&quot;_);\(#,##0.00\ &quot;RON&quot;\)"/>
    <numFmt numFmtId="8" formatCode="#,##0.00\ &quot;RON&quot;_);[Red]\(#,##0.00\ &quot;RON&quot;\)"/>
    <numFmt numFmtId="42" formatCode="_ * #,##0_)\ &quot;RON&quot;_ ;_ * \(#,##0\)\ &quot;RON&quot;_ ;_ * &quot;-&quot;_)\ &quot;RON&quot;_ ;_ @_ "/>
    <numFmt numFmtId="41" formatCode="_ * #,##0_)\ _R_O_N_ ;_ * \(#,##0\)\ _R_O_N_ ;_ * &quot;-&quot;_)\ _R_O_N_ ;_ @_ "/>
    <numFmt numFmtId="44" formatCode="_ * #,##0.00_)\ &quot;RON&quot;_ ;_ * \(#,##0.00\)\ &quot;RON&quot;_ ;_ * &quot;-&quot;??_)\ &quot;RON&quot;_ ;_ @_ "/>
    <numFmt numFmtId="43" formatCode="_ * #,##0.00_)\ _R_O_N_ ;_ * \(#,##0.00\)\ _R_O_N_ ;_ * &quot;-&quot;??_)\ _R_O_N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  <numFmt numFmtId="181" formatCode="0.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color indexed="48"/>
      <name val="Arial"/>
      <family val="2"/>
    </font>
    <font>
      <u val="single"/>
      <sz val="8"/>
      <color indexed="12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0"/>
      <color indexed="12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9"/>
      <name val="Arial Rounded MT Bold"/>
      <family val="2"/>
    </font>
    <font>
      <b/>
      <sz val="9"/>
      <color indexed="8"/>
      <name val="Arial"/>
      <family val="2"/>
    </font>
    <font>
      <sz val="10"/>
      <name val="Univers"/>
      <family val="2"/>
    </font>
    <font>
      <i/>
      <sz val="10"/>
      <name val="Univers"/>
      <family val="2"/>
    </font>
    <font>
      <b/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6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1F497D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52" applyFont="1" applyAlignment="1" applyProtection="1">
      <alignment horizontal="right"/>
      <protection/>
    </xf>
    <xf numFmtId="39" fontId="4" fillId="0" borderId="0" xfId="0" applyNumberFormat="1" applyFont="1" applyAlignment="1" applyProtection="1">
      <alignment/>
      <protection hidden="1"/>
    </xf>
    <xf numFmtId="37" fontId="4" fillId="0" borderId="0" xfId="0" applyNumberFormat="1" applyFont="1" applyAlignment="1" applyProtection="1">
      <alignment/>
      <protection hidden="1"/>
    </xf>
    <xf numFmtId="2" fontId="5" fillId="0" borderId="0" xfId="0" applyNumberFormat="1" applyFont="1" applyAlignment="1" applyProtection="1">
      <alignment/>
      <protection hidden="1"/>
    </xf>
    <xf numFmtId="2" fontId="6" fillId="0" borderId="0" xfId="42" applyNumberFormat="1" applyFont="1" applyBorder="1" applyAlignment="1" applyProtection="1">
      <alignment/>
      <protection hidden="1"/>
    </xf>
    <xf numFmtId="39" fontId="7" fillId="0" borderId="10" xfId="0" applyNumberFormat="1" applyFont="1" applyBorder="1" applyAlignment="1" applyProtection="1">
      <alignment/>
      <protection hidden="1" locked="0"/>
    </xf>
    <xf numFmtId="37" fontId="4" fillId="0" borderId="11" xfId="0" applyNumberFormat="1" applyFont="1" applyBorder="1" applyAlignment="1" applyProtection="1">
      <alignment/>
      <protection hidden="1" locked="0"/>
    </xf>
    <xf numFmtId="2" fontId="4" fillId="0" borderId="12" xfId="0" applyNumberFormat="1" applyFont="1" applyBorder="1" applyAlignment="1" applyProtection="1">
      <alignment horizontal="center"/>
      <protection hidden="1" locked="0"/>
    </xf>
    <xf numFmtId="2" fontId="4" fillId="0" borderId="13" xfId="0" applyNumberFormat="1" applyFont="1" applyBorder="1" applyAlignment="1" applyProtection="1">
      <alignment horizontal="center"/>
      <protection hidden="1"/>
    </xf>
    <xf numFmtId="2" fontId="8" fillId="0" borderId="14" xfId="0" applyNumberFormat="1" applyFont="1" applyFill="1" applyBorder="1" applyAlignment="1" applyProtection="1">
      <alignment horizontal="center"/>
      <protection hidden="1"/>
    </xf>
    <xf numFmtId="2" fontId="6" fillId="0" borderId="0" xfId="0" applyNumberFormat="1" applyFont="1" applyFill="1" applyBorder="1" applyAlignment="1" applyProtection="1">
      <alignment horizontal="center"/>
      <protection hidden="1"/>
    </xf>
    <xf numFmtId="2" fontId="5" fillId="0" borderId="0" xfId="0" applyNumberFormat="1" applyFont="1" applyAlignment="1" applyProtection="1">
      <alignment horizontal="center"/>
      <protection hidden="1"/>
    </xf>
    <xf numFmtId="2" fontId="6" fillId="0" borderId="0" xfId="42" applyNumberFormat="1" applyFont="1" applyBorder="1" applyAlignment="1" applyProtection="1">
      <alignment/>
      <protection hidden="1" locked="0"/>
    </xf>
    <xf numFmtId="39" fontId="4" fillId="0" borderId="15" xfId="0" applyNumberFormat="1" applyFont="1" applyBorder="1" applyAlignment="1" applyProtection="1">
      <alignment/>
      <protection hidden="1"/>
    </xf>
    <xf numFmtId="37" fontId="4" fillId="0" borderId="16" xfId="0" applyNumberFormat="1" applyFont="1" applyBorder="1" applyAlignment="1" applyProtection="1">
      <alignment/>
      <protection hidden="1"/>
    </xf>
    <xf numFmtId="2" fontId="4" fillId="0" borderId="17" xfId="0" applyNumberFormat="1" applyFont="1" applyBorder="1" applyAlignment="1" applyProtection="1">
      <alignment/>
      <protection hidden="1"/>
    </xf>
    <xf numFmtId="2" fontId="7" fillId="0" borderId="17" xfId="0" applyNumberFormat="1" applyFont="1" applyBorder="1" applyAlignment="1" applyProtection="1">
      <alignment horizontal="right"/>
      <protection hidden="1" locked="0"/>
    </xf>
    <xf numFmtId="2" fontId="8" fillId="0" borderId="18" xfId="42" applyNumberFormat="1" applyFont="1" applyFill="1" applyBorder="1" applyAlignment="1" applyProtection="1">
      <alignment/>
      <protection hidden="1"/>
    </xf>
    <xf numFmtId="2" fontId="6" fillId="0" borderId="0" xfId="42" applyNumberFormat="1" applyFont="1" applyFill="1" applyBorder="1" applyAlignment="1" applyProtection="1">
      <alignment/>
      <protection hidden="1"/>
    </xf>
    <xf numFmtId="2" fontId="6" fillId="0" borderId="0" xfId="42" applyNumberFormat="1" applyFont="1" applyBorder="1" applyAlignment="1" applyProtection="1">
      <alignment horizontal="right"/>
      <protection hidden="1" locked="0"/>
    </xf>
    <xf numFmtId="0" fontId="4" fillId="0" borderId="0" xfId="0" applyFont="1" applyAlignment="1" applyProtection="1">
      <alignment horizontal="left"/>
      <protection hidden="1" locked="0"/>
    </xf>
    <xf numFmtId="180" fontId="7" fillId="0" borderId="17" xfId="58" applyNumberFormat="1" applyFont="1" applyBorder="1" applyAlignment="1" applyProtection="1">
      <alignment/>
      <protection hidden="1" locked="0"/>
    </xf>
    <xf numFmtId="2" fontId="4" fillId="0" borderId="17" xfId="42" applyNumberFormat="1" applyFont="1" applyBorder="1" applyAlignment="1" applyProtection="1">
      <alignment/>
      <protection hidden="1"/>
    </xf>
    <xf numFmtId="180" fontId="4" fillId="0" borderId="17" xfId="58" applyNumberFormat="1" applyFont="1" applyBorder="1" applyAlignment="1" applyProtection="1">
      <alignment/>
      <protection hidden="1"/>
    </xf>
    <xf numFmtId="10" fontId="7" fillId="33" borderId="17" xfId="58" applyNumberFormat="1" applyFont="1" applyFill="1" applyBorder="1" applyAlignment="1" applyProtection="1">
      <alignment/>
      <protection hidden="1" locked="0"/>
    </xf>
    <xf numFmtId="2" fontId="9" fillId="0" borderId="0" xfId="0" applyNumberFormat="1" applyFont="1" applyBorder="1" applyAlignment="1" applyProtection="1">
      <alignment wrapText="1"/>
      <protection hidden="1"/>
    </xf>
    <xf numFmtId="10" fontId="7" fillId="0" borderId="17" xfId="58" applyNumberFormat="1" applyFont="1" applyBorder="1" applyAlignment="1" applyProtection="1">
      <alignment/>
      <protection hidden="1" locked="0"/>
    </xf>
    <xf numFmtId="2" fontId="4" fillId="33" borderId="17" xfId="0" applyNumberFormat="1" applyFont="1" applyFill="1" applyBorder="1" applyAlignment="1" applyProtection="1">
      <alignment/>
      <protection hidden="1"/>
    </xf>
    <xf numFmtId="10" fontId="7" fillId="0" borderId="17" xfId="58" applyNumberFormat="1" applyFont="1" applyFill="1" applyBorder="1" applyAlignment="1" applyProtection="1">
      <alignment/>
      <protection hidden="1"/>
    </xf>
    <xf numFmtId="1" fontId="7" fillId="0" borderId="17" xfId="42" applyNumberFormat="1" applyFont="1" applyBorder="1" applyAlignment="1" applyProtection="1">
      <alignment/>
      <protection hidden="1" locked="0"/>
    </xf>
    <xf numFmtId="181" fontId="6" fillId="0" borderId="0" xfId="42" applyNumberFormat="1" applyFont="1" applyBorder="1" applyAlignment="1" applyProtection="1">
      <alignment/>
      <protection hidden="1"/>
    </xf>
    <xf numFmtId="0" fontId="54" fillId="0" borderId="0" xfId="0" applyFont="1" applyAlignment="1">
      <alignment/>
    </xf>
    <xf numFmtId="39" fontId="4" fillId="0" borderId="19" xfId="0" applyNumberFormat="1" applyFont="1" applyBorder="1" applyAlignment="1" applyProtection="1">
      <alignment/>
      <protection hidden="1"/>
    </xf>
    <xf numFmtId="37" fontId="4" fillId="0" borderId="20" xfId="0" applyNumberFormat="1" applyFont="1" applyBorder="1" applyAlignment="1" applyProtection="1">
      <alignment/>
      <protection hidden="1"/>
    </xf>
    <xf numFmtId="9" fontId="7" fillId="0" borderId="17" xfId="58" applyNumberFormat="1" applyFont="1" applyBorder="1" applyAlignment="1" applyProtection="1">
      <alignment/>
      <protection hidden="1" locked="0"/>
    </xf>
    <xf numFmtId="39" fontId="7" fillId="34" borderId="15" xfId="0" applyNumberFormat="1" applyFont="1" applyFill="1" applyBorder="1" applyAlignment="1" applyProtection="1">
      <alignment/>
      <protection hidden="1"/>
    </xf>
    <xf numFmtId="37" fontId="4" fillId="34" borderId="16" xfId="0" applyNumberFormat="1" applyFont="1" applyFill="1" applyBorder="1" applyAlignment="1" applyProtection="1">
      <alignment/>
      <protection hidden="1"/>
    </xf>
    <xf numFmtId="9" fontId="7" fillId="34" borderId="17" xfId="58" applyNumberFormat="1" applyFont="1" applyFill="1" applyBorder="1" applyAlignment="1" applyProtection="1">
      <alignment/>
      <protection hidden="1" locked="0"/>
    </xf>
    <xf numFmtId="2" fontId="10" fillId="34" borderId="17" xfId="42" applyNumberFormat="1" applyFont="1" applyFill="1" applyBorder="1" applyAlignment="1" applyProtection="1">
      <alignment/>
      <protection hidden="1"/>
    </xf>
    <xf numFmtId="2" fontId="8" fillId="34" borderId="18" xfId="42" applyNumberFormat="1" applyFont="1" applyFill="1" applyBorder="1" applyAlignment="1" applyProtection="1">
      <alignment/>
      <protection hidden="1"/>
    </xf>
    <xf numFmtId="2" fontId="8" fillId="34" borderId="0" xfId="42" applyNumberFormat="1" applyFont="1" applyFill="1" applyBorder="1" applyAlignment="1" applyProtection="1">
      <alignment/>
      <protection hidden="1"/>
    </xf>
    <xf numFmtId="2" fontId="4" fillId="0" borderId="0" xfId="0" applyNumberFormat="1" applyFont="1" applyAlignment="1" applyProtection="1">
      <alignment/>
      <protection hidden="1"/>
    </xf>
    <xf numFmtId="2" fontId="8" fillId="0" borderId="0" xfId="42" applyNumberFormat="1" applyFont="1" applyBorder="1" applyAlignment="1" applyProtection="1">
      <alignment/>
      <protection hidden="1"/>
    </xf>
    <xf numFmtId="39" fontId="7" fillId="34" borderId="21" xfId="0" applyNumberFormat="1" applyFont="1" applyFill="1" applyBorder="1" applyAlignment="1" applyProtection="1">
      <alignment/>
      <protection hidden="1"/>
    </xf>
    <xf numFmtId="37" fontId="4" fillId="34" borderId="22" xfId="0" applyNumberFormat="1" applyFont="1" applyFill="1" applyBorder="1" applyAlignment="1" applyProtection="1">
      <alignment/>
      <protection hidden="1"/>
    </xf>
    <xf numFmtId="2" fontId="4" fillId="34" borderId="23" xfId="0" applyNumberFormat="1" applyFont="1" applyFill="1" applyBorder="1" applyAlignment="1" applyProtection="1">
      <alignment/>
      <protection hidden="1"/>
    </xf>
    <xf numFmtId="2" fontId="10" fillId="34" borderId="23" xfId="0" applyNumberFormat="1" applyFont="1" applyFill="1" applyBorder="1" applyAlignment="1" applyProtection="1">
      <alignment/>
      <protection hidden="1"/>
    </xf>
    <xf numFmtId="2" fontId="8" fillId="34" borderId="24" xfId="42" applyNumberFormat="1" applyFont="1" applyFill="1" applyBorder="1" applyAlignment="1" applyProtection="1">
      <alignment/>
      <protection hidden="1"/>
    </xf>
    <xf numFmtId="2" fontId="11" fillId="0" borderId="0" xfId="0" applyNumberFormat="1" applyFont="1" applyAlignment="1" applyProtection="1">
      <alignment/>
      <protection hidden="1"/>
    </xf>
    <xf numFmtId="2" fontId="12" fillId="0" borderId="0" xfId="42" applyNumberFormat="1" applyFont="1" applyBorder="1" applyAlignment="1" applyProtection="1">
      <alignment/>
      <protection hidden="1"/>
    </xf>
    <xf numFmtId="37" fontId="7" fillId="0" borderId="0" xfId="0" applyNumberFormat="1" applyFont="1" applyAlignment="1" applyProtection="1">
      <alignment/>
      <protection hidden="1"/>
    </xf>
    <xf numFmtId="2" fontId="4" fillId="0" borderId="0" xfId="42" applyNumberFormat="1" applyFont="1" applyAlignment="1" applyProtection="1">
      <alignment/>
      <protection hidden="1"/>
    </xf>
    <xf numFmtId="0" fontId="55" fillId="0" borderId="0" xfId="0" applyFont="1" applyAlignment="1">
      <alignment/>
    </xf>
    <xf numFmtId="0" fontId="0" fillId="0" borderId="0" xfId="0" applyFont="1" applyAlignment="1">
      <alignment/>
    </xf>
    <xf numFmtId="39" fontId="8" fillId="0" borderId="25" xfId="0" applyNumberFormat="1" applyFont="1" applyBorder="1" applyAlignment="1" applyProtection="1">
      <alignment/>
      <protection hidden="1"/>
    </xf>
    <xf numFmtId="37" fontId="8" fillId="0" borderId="26" xfId="0" applyNumberFormat="1" applyFont="1" applyBorder="1" applyAlignment="1" applyProtection="1">
      <alignment/>
      <protection hidden="1"/>
    </xf>
    <xf numFmtId="2" fontId="8" fillId="0" borderId="26" xfId="0" applyNumberFormat="1" applyFont="1" applyBorder="1" applyAlignment="1" applyProtection="1">
      <alignment horizontal="center"/>
      <protection hidden="1"/>
    </xf>
    <xf numFmtId="2" fontId="8" fillId="0" borderId="27" xfId="42" applyNumberFormat="1" applyFont="1" applyBorder="1" applyAlignment="1" applyProtection="1">
      <alignment horizontal="center"/>
      <protection hidden="1"/>
    </xf>
    <xf numFmtId="39" fontId="10" fillId="34" borderId="28" xfId="0" applyNumberFormat="1" applyFont="1" applyFill="1" applyBorder="1" applyAlignment="1" applyProtection="1">
      <alignment/>
      <protection hidden="1"/>
    </xf>
    <xf numFmtId="37" fontId="10" fillId="34" borderId="29" xfId="0" applyNumberFormat="1" applyFont="1" applyFill="1" applyBorder="1" applyAlignment="1" applyProtection="1">
      <alignment/>
      <protection hidden="1"/>
    </xf>
    <xf numFmtId="2" fontId="10" fillId="34" borderId="30" xfId="0" applyNumberFormat="1" applyFont="1" applyFill="1" applyBorder="1" applyAlignment="1" applyProtection="1">
      <alignment/>
      <protection hidden="1"/>
    </xf>
    <xf numFmtId="2" fontId="13" fillId="34" borderId="30" xfId="0" applyNumberFormat="1" applyFont="1" applyFill="1" applyBorder="1" applyAlignment="1" applyProtection="1">
      <alignment/>
      <protection hidden="1"/>
    </xf>
    <xf numFmtId="2" fontId="10" fillId="34" borderId="30" xfId="42" applyNumberFormat="1" applyFont="1" applyFill="1" applyBorder="1" applyAlignment="1" applyProtection="1">
      <alignment/>
      <protection hidden="1"/>
    </xf>
    <xf numFmtId="39" fontId="10" fillId="34" borderId="15" xfId="0" applyNumberFormat="1" applyFont="1" applyFill="1" applyBorder="1" applyAlignment="1" applyProtection="1">
      <alignment/>
      <protection hidden="1"/>
    </xf>
    <xf numFmtId="37" fontId="10" fillId="34" borderId="16" xfId="0" applyNumberFormat="1" applyFont="1" applyFill="1" applyBorder="1" applyAlignment="1" applyProtection="1">
      <alignment/>
      <protection hidden="1"/>
    </xf>
    <xf numFmtId="2" fontId="10" fillId="34" borderId="17" xfId="0" applyNumberFormat="1" applyFont="1" applyFill="1" applyBorder="1" applyAlignment="1" applyProtection="1">
      <alignment/>
      <protection hidden="1"/>
    </xf>
    <xf numFmtId="37" fontId="4" fillId="0" borderId="16" xfId="0" applyNumberFormat="1" applyFont="1" applyBorder="1" applyAlignment="1" applyProtection="1">
      <alignment horizontal="center"/>
      <protection hidden="1"/>
    </xf>
    <xf numFmtId="2" fontId="4" fillId="0" borderId="30" xfId="0" applyNumberFormat="1" applyFont="1" applyBorder="1" applyAlignment="1" applyProtection="1">
      <alignment/>
      <protection hidden="1"/>
    </xf>
    <xf numFmtId="171" fontId="8" fillId="0" borderId="17" xfId="42" applyFont="1" applyBorder="1" applyAlignment="1" applyProtection="1">
      <alignment/>
      <protection hidden="1"/>
    </xf>
    <xf numFmtId="10" fontId="55" fillId="0" borderId="0" xfId="0" applyNumberFormat="1" applyFont="1" applyAlignment="1">
      <alignment/>
    </xf>
    <xf numFmtId="37" fontId="4" fillId="0" borderId="20" xfId="0" applyNumberFormat="1" applyFont="1" applyBorder="1" applyAlignment="1" applyProtection="1">
      <alignment horizontal="center"/>
      <protection hidden="1"/>
    </xf>
    <xf numFmtId="2" fontId="4" fillId="0" borderId="31" xfId="0" applyNumberFormat="1" applyFont="1" applyBorder="1" applyAlignment="1" applyProtection="1">
      <alignment/>
      <protection hidden="1"/>
    </xf>
    <xf numFmtId="2" fontId="4" fillId="0" borderId="32" xfId="0" applyNumberFormat="1" applyFont="1" applyBorder="1" applyAlignment="1" applyProtection="1">
      <alignment/>
      <protection hidden="1"/>
    </xf>
    <xf numFmtId="2" fontId="13" fillId="34" borderId="32" xfId="0" applyNumberFormat="1" applyFont="1" applyFill="1" applyBorder="1" applyAlignment="1" applyProtection="1">
      <alignment/>
      <protection hidden="1"/>
    </xf>
    <xf numFmtId="39" fontId="7" fillId="0" borderId="33" xfId="0" applyNumberFormat="1" applyFont="1" applyFill="1" applyBorder="1" applyAlignment="1" applyProtection="1">
      <alignment/>
      <protection hidden="1"/>
    </xf>
    <xf numFmtId="37" fontId="7" fillId="0" borderId="34" xfId="0" applyNumberFormat="1" applyFont="1" applyFill="1" applyBorder="1" applyAlignment="1" applyProtection="1">
      <alignment/>
      <protection hidden="1"/>
    </xf>
    <xf numFmtId="2" fontId="7" fillId="0" borderId="25" xfId="0" applyNumberFormat="1" applyFont="1" applyFill="1" applyBorder="1" applyAlignment="1" applyProtection="1">
      <alignment/>
      <protection hidden="1"/>
    </xf>
    <xf numFmtId="2" fontId="7" fillId="0" borderId="26" xfId="0" applyNumberFormat="1" applyFont="1" applyFill="1" applyBorder="1" applyAlignment="1" applyProtection="1">
      <alignment/>
      <protection hidden="1"/>
    </xf>
    <xf numFmtId="2" fontId="13" fillId="34" borderId="27" xfId="0" applyNumberFormat="1" applyFont="1" applyFill="1" applyBorder="1" applyAlignment="1" applyProtection="1">
      <alignment/>
      <protection hidden="1"/>
    </xf>
    <xf numFmtId="39" fontId="7" fillId="0" borderId="0" xfId="0" applyNumberFormat="1" applyFont="1" applyAlignment="1" applyProtection="1">
      <alignment/>
      <protection hidden="1"/>
    </xf>
    <xf numFmtId="37" fontId="7" fillId="0" borderId="0" xfId="0" applyNumberFormat="1" applyFont="1" applyBorder="1" applyAlignment="1" applyProtection="1">
      <alignment/>
      <protection hidden="1"/>
    </xf>
    <xf numFmtId="2" fontId="14" fillId="0" borderId="0" xfId="0" applyNumberFormat="1" applyFont="1" applyBorder="1" applyAlignment="1" applyProtection="1">
      <alignment/>
      <protection hidden="1"/>
    </xf>
    <xf numFmtId="2" fontId="5" fillId="0" borderId="0" xfId="0" applyNumberFormat="1" applyFont="1" applyBorder="1" applyAlignment="1" applyProtection="1">
      <alignment/>
      <protection hidden="1"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6" fillId="0" borderId="0" xfId="0" applyFont="1" applyAlignment="1">
      <alignment/>
    </xf>
    <xf numFmtId="10" fontId="9" fillId="0" borderId="0" xfId="58" applyNumberFormat="1" applyFont="1" applyBorder="1" applyAlignment="1" applyProtection="1">
      <alignment wrapText="1"/>
      <protection hidden="1"/>
    </xf>
    <xf numFmtId="1" fontId="9" fillId="0" borderId="0" xfId="0" applyNumberFormat="1" applyFont="1" applyAlignment="1">
      <alignment wrapText="1"/>
    </xf>
    <xf numFmtId="2" fontId="17" fillId="0" borderId="0" xfId="42" applyNumberFormat="1" applyFont="1" applyFill="1" applyBorder="1" applyAlignment="1" applyProtection="1">
      <alignment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28575</xdr:rowOff>
    </xdr:from>
    <xdr:to>
      <xdr:col>8</xdr:col>
      <xdr:colOff>19050</xdr:colOff>
      <xdr:row>6</xdr:row>
      <xdr:rowOff>28575</xdr:rowOff>
    </xdr:to>
    <xdr:sp>
      <xdr:nvSpPr>
        <xdr:cNvPr id="1" name="Line 11"/>
        <xdr:cNvSpPr>
          <a:spLocks/>
        </xdr:cNvSpPr>
      </xdr:nvSpPr>
      <xdr:spPr>
        <a:xfrm>
          <a:off x="2362200" y="1000125"/>
          <a:ext cx="4086225" cy="0"/>
        </a:xfrm>
        <a:prstGeom prst="line">
          <a:avLst/>
        </a:prstGeom>
        <a:noFill/>
        <a:ln w="190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66675</xdr:rowOff>
    </xdr:from>
    <xdr:to>
      <xdr:col>3</xdr:col>
      <xdr:colOff>390525</xdr:colOff>
      <xdr:row>6</xdr:row>
      <xdr:rowOff>28575</xdr:rowOff>
    </xdr:to>
    <xdr:pic>
      <xdr:nvPicPr>
        <xdr:cNvPr id="2" name="Picture 1" descr="logo tiriac leasing antent A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600"/>
          <a:ext cx="2752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tiriacleasing.ro" TargetMode="External" /><Relationship Id="rId2" Type="http://schemas.openxmlformats.org/officeDocument/2006/relationships/hyperlink" Target="http://www.tiriacleasing.ro/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94"/>
  <sheetViews>
    <sheetView tabSelected="1" zoomScale="122" zoomScaleNormal="122" zoomScalePageLayoutView="0" workbookViewId="0" topLeftCell="A1">
      <selection activeCell="C11" sqref="C11"/>
    </sheetView>
  </sheetViews>
  <sheetFormatPr defaultColWidth="9.140625" defaultRowHeight="12.75"/>
  <cols>
    <col min="1" max="2" width="13.00390625" style="1" customWidth="1"/>
    <col min="3" max="4" width="9.421875" style="1" bestFit="1" customWidth="1"/>
    <col min="5" max="5" width="10.421875" style="1" customWidth="1"/>
    <col min="6" max="6" width="13.28125" style="1" customWidth="1"/>
    <col min="7" max="7" width="12.7109375" style="1" bestFit="1" customWidth="1"/>
    <col min="8" max="8" width="15.140625" style="1" customWidth="1"/>
    <col min="9" max="16384" width="9.140625" style="1" customWidth="1"/>
  </cols>
  <sheetData>
    <row r="2" ht="12.75">
      <c r="H2" s="2" t="s">
        <v>31</v>
      </c>
    </row>
    <row r="3" ht="12.75">
      <c r="H3" s="2" t="s">
        <v>32</v>
      </c>
    </row>
    <row r="4" ht="12.75">
      <c r="H4" s="2" t="s">
        <v>33</v>
      </c>
    </row>
    <row r="5" ht="12.75">
      <c r="H5" s="3" t="s">
        <v>29</v>
      </c>
    </row>
    <row r="6" ht="12.75">
      <c r="H6" s="3" t="s">
        <v>30</v>
      </c>
    </row>
    <row r="8" spans="1:8" ht="13.5" thickBot="1">
      <c r="A8" s="4"/>
      <c r="B8" s="5"/>
      <c r="C8" s="6"/>
      <c r="D8" s="6"/>
      <c r="E8" s="6"/>
      <c r="F8" s="6"/>
      <c r="G8" s="6"/>
      <c r="H8" s="7"/>
    </row>
    <row r="9" spans="1:8" ht="12.75">
      <c r="A9" s="8" t="s">
        <v>38</v>
      </c>
      <c r="B9" s="9"/>
      <c r="C9" s="10" t="s">
        <v>0</v>
      </c>
      <c r="D9" s="11" t="s">
        <v>1</v>
      </c>
      <c r="E9" s="12" t="s">
        <v>2</v>
      </c>
      <c r="F9" s="13"/>
      <c r="G9" s="14"/>
      <c r="H9" s="15"/>
    </row>
    <row r="10" spans="1:8" ht="12.75">
      <c r="A10" s="16" t="s">
        <v>3</v>
      </c>
      <c r="B10" s="17"/>
      <c r="C10" s="18"/>
      <c r="D10" s="19">
        <v>32500</v>
      </c>
      <c r="E10" s="20">
        <f aca="true" t="shared" si="0" ref="E10:E16">D10*1.19</f>
        <v>38675</v>
      </c>
      <c r="F10" s="21"/>
      <c r="G10" s="22" t="s">
        <v>4</v>
      </c>
      <c r="H10" s="23">
        <v>12</v>
      </c>
    </row>
    <row r="11" spans="1:8" ht="12.75">
      <c r="A11" s="16" t="s">
        <v>5</v>
      </c>
      <c r="B11" s="17"/>
      <c r="C11" s="24">
        <v>0.2</v>
      </c>
      <c r="D11" s="25">
        <f>D10*C11</f>
        <v>6500</v>
      </c>
      <c r="E11" s="20">
        <f t="shared" si="0"/>
        <v>7735</v>
      </c>
      <c r="F11" s="21"/>
      <c r="G11" s="6"/>
      <c r="H11" s="7"/>
    </row>
    <row r="12" spans="1:8" ht="12.75">
      <c r="A12" s="16" t="s">
        <v>6</v>
      </c>
      <c r="B12" s="17"/>
      <c r="C12" s="26" t="s">
        <v>7</v>
      </c>
      <c r="D12" s="25">
        <f>D10-D11</f>
        <v>26000</v>
      </c>
      <c r="E12" s="20">
        <f t="shared" si="0"/>
        <v>30940</v>
      </c>
      <c r="F12" s="21"/>
      <c r="G12" s="6"/>
      <c r="H12" s="7"/>
    </row>
    <row r="13" spans="1:8" ht="12.75">
      <c r="A13" s="16" t="s">
        <v>34</v>
      </c>
      <c r="B13" s="17"/>
      <c r="C13" s="27">
        <v>0.025</v>
      </c>
      <c r="D13" s="18">
        <f>D10*C13</f>
        <v>812.5</v>
      </c>
      <c r="E13" s="20">
        <f t="shared" si="0"/>
        <v>966.875</v>
      </c>
      <c r="F13" s="91" t="s">
        <v>39</v>
      </c>
      <c r="G13" s="89">
        <v>0.04</v>
      </c>
      <c r="H13" s="90">
        <f>E10*G13</f>
        <v>1547</v>
      </c>
    </row>
    <row r="14" spans="1:8" ht="12.75">
      <c r="A14" s="16" t="s">
        <v>28</v>
      </c>
      <c r="B14" s="17"/>
      <c r="C14" s="29"/>
      <c r="D14" s="30">
        <v>160</v>
      </c>
      <c r="E14" s="20">
        <f t="shared" si="0"/>
        <v>190.39999999999998</v>
      </c>
      <c r="F14" s="21"/>
      <c r="G14" s="28"/>
      <c r="H14" s="90">
        <f>H13/12</f>
        <v>128.91666666666666</v>
      </c>
    </row>
    <row r="15" spans="1:8" ht="12.75">
      <c r="A15" s="16" t="s">
        <v>8</v>
      </c>
      <c r="B15" s="17"/>
      <c r="C15" s="31">
        <v>0.038</v>
      </c>
      <c r="D15" s="18">
        <f>-D86</f>
        <v>2074.351448962871</v>
      </c>
      <c r="E15" s="20">
        <f t="shared" si="0"/>
        <v>2468.4782242658166</v>
      </c>
      <c r="F15" s="21"/>
      <c r="G15" s="6"/>
      <c r="H15" s="7"/>
    </row>
    <row r="16" spans="1:8" ht="12.75">
      <c r="A16" s="16" t="s">
        <v>37</v>
      </c>
      <c r="B16" s="17"/>
      <c r="C16" s="31">
        <v>0.001</v>
      </c>
      <c r="D16" s="18">
        <f>-F86</f>
        <v>655.1583037530277</v>
      </c>
      <c r="E16" s="20">
        <f t="shared" si="0"/>
        <v>779.6383814661029</v>
      </c>
      <c r="F16" s="21"/>
      <c r="G16" s="6"/>
      <c r="H16" s="7"/>
    </row>
    <row r="17" spans="1:13" ht="15">
      <c r="A17" s="16" t="s">
        <v>9</v>
      </c>
      <c r="B17" s="17"/>
      <c r="C17" s="26"/>
      <c r="D17" s="32">
        <v>48</v>
      </c>
      <c r="E17" s="20"/>
      <c r="F17" s="21"/>
      <c r="G17" s="6"/>
      <c r="H17" s="33"/>
      <c r="M17" s="34"/>
    </row>
    <row r="18" spans="1:8" ht="12.75">
      <c r="A18" s="35" t="s">
        <v>10</v>
      </c>
      <c r="B18" s="36"/>
      <c r="C18" s="37">
        <v>0</v>
      </c>
      <c r="D18" s="25">
        <f>IF(C18*D10&gt;100,C18*D10,100)</f>
        <v>100</v>
      </c>
      <c r="E18" s="20">
        <f>D18*1.19</f>
        <v>119</v>
      </c>
      <c r="F18" s="21"/>
      <c r="G18" s="6"/>
      <c r="H18" s="7"/>
    </row>
    <row r="19" spans="1:8" ht="12.75">
      <c r="A19" s="38" t="s">
        <v>12</v>
      </c>
      <c r="B19" s="39"/>
      <c r="C19" s="40"/>
      <c r="D19" s="41">
        <f>D11+D13+D14</f>
        <v>7472.5</v>
      </c>
      <c r="E19" s="42">
        <f>D19*1.19</f>
        <v>8892.275</v>
      </c>
      <c r="F19" s="43"/>
      <c r="G19" s="44"/>
      <c r="H19" s="45"/>
    </row>
    <row r="20" spans="1:8" ht="15" thickBot="1">
      <c r="A20" s="46" t="s">
        <v>11</v>
      </c>
      <c r="B20" s="47"/>
      <c r="C20" s="48"/>
      <c r="D20" s="49">
        <f>C86+(-F86)+D14</f>
        <v>36202.058303753016</v>
      </c>
      <c r="E20" s="50">
        <f>D20*1.19</f>
        <v>43080.44938146609</v>
      </c>
      <c r="F20" s="43"/>
      <c r="G20" s="51"/>
      <c r="H20" s="52"/>
    </row>
    <row r="21" spans="1:14" ht="12.75">
      <c r="A21" s="4" t="s">
        <v>13</v>
      </c>
      <c r="B21" s="53" t="s">
        <v>14</v>
      </c>
      <c r="C21" s="44"/>
      <c r="D21" s="44"/>
      <c r="E21" s="54"/>
      <c r="F21" s="54"/>
      <c r="G21" s="44"/>
      <c r="H21" s="45"/>
      <c r="M21" s="55" t="str">
        <f>IF(AND(D17&lt;=12,C11&gt;31%,C11&lt;=40%),8.1%,IF(AND(D17&lt;=12,C11&lt;=30%),8.3%,"Verifica schema"))</f>
        <v>Verifica schema</v>
      </c>
      <c r="N21" s="55"/>
    </row>
    <row r="22" spans="1:8" ht="13.5" thickBot="1">
      <c r="A22" s="56"/>
      <c r="B22" s="56"/>
      <c r="C22" s="56"/>
      <c r="D22" s="56"/>
      <c r="E22" s="56"/>
      <c r="F22" s="56"/>
      <c r="G22" s="56"/>
      <c r="H22" s="45"/>
    </row>
    <row r="23" spans="1:8" ht="13.5" thickBot="1">
      <c r="A23" s="57"/>
      <c r="B23" s="58"/>
      <c r="C23" s="59" t="s">
        <v>16</v>
      </c>
      <c r="D23" s="59" t="s">
        <v>17</v>
      </c>
      <c r="E23" s="59" t="s">
        <v>18</v>
      </c>
      <c r="F23" s="59" t="s">
        <v>36</v>
      </c>
      <c r="G23" s="59" t="s">
        <v>19</v>
      </c>
      <c r="H23" s="60" t="s">
        <v>20</v>
      </c>
    </row>
    <row r="24" spans="1:8" ht="12.75">
      <c r="A24" s="61" t="s">
        <v>21</v>
      </c>
      <c r="B24" s="62"/>
      <c r="C24" s="63">
        <f>-D11</f>
        <v>-6500</v>
      </c>
      <c r="D24" s="63">
        <v>0</v>
      </c>
      <c r="E24" s="63">
        <v>0</v>
      </c>
      <c r="F24" s="63">
        <v>0</v>
      </c>
      <c r="G24" s="64">
        <f>C24*1.19</f>
        <v>-7735</v>
      </c>
      <c r="H24" s="65"/>
    </row>
    <row r="25" spans="1:8" ht="12.75">
      <c r="A25" s="66" t="s">
        <v>22</v>
      </c>
      <c r="B25" s="67"/>
      <c r="C25" s="68">
        <f>-D13</f>
        <v>-812.5</v>
      </c>
      <c r="D25" s="68">
        <v>0</v>
      </c>
      <c r="E25" s="68">
        <v>0</v>
      </c>
      <c r="F25" s="63">
        <v>0</v>
      </c>
      <c r="G25" s="64">
        <f>C25*1.19</f>
        <v>-966.875</v>
      </c>
      <c r="H25" s="41"/>
    </row>
    <row r="26" spans="1:9" ht="12.75">
      <c r="A26" s="16" t="s">
        <v>23</v>
      </c>
      <c r="B26" s="69">
        <v>1</v>
      </c>
      <c r="C26" s="18">
        <f aca="true" t="shared" si="1" ref="C26:C57">ROUND(IF($D$17-B26&gt;=0,PMT(C$15/ratean,D$17,D$12,-D$18),0),2)</f>
        <v>-582.8</v>
      </c>
      <c r="D26" s="18">
        <f>-D12*C15/ratean</f>
        <v>-82.33333333333333</v>
      </c>
      <c r="E26" s="18">
        <f>C26-D26</f>
        <v>-500.46666666666664</v>
      </c>
      <c r="F26" s="70">
        <f>-D12*C16</f>
        <v>-26</v>
      </c>
      <c r="G26" s="64">
        <f aca="true" t="shared" si="2" ref="G26:G57">(C26+F26)*1.19</f>
        <v>-724.4719999999999</v>
      </c>
      <c r="H26" s="71">
        <f>D12+E26</f>
        <v>25499.533333333333</v>
      </c>
      <c r="I26" s="72"/>
    </row>
    <row r="27" spans="1:9" ht="12.75">
      <c r="A27" s="16" t="s">
        <v>23</v>
      </c>
      <c r="B27" s="69">
        <v>2</v>
      </c>
      <c r="C27" s="18">
        <f t="shared" si="1"/>
        <v>-582.8</v>
      </c>
      <c r="D27" s="18">
        <f aca="true" t="shared" si="3" ref="D27:D58">IF(C27&lt;0,-H26*dobf/ratean,0)</f>
        <v>-80.74852222222222</v>
      </c>
      <c r="E27" s="18">
        <f aca="true" t="shared" si="4" ref="E27:E85">C27-D27</f>
        <v>-502.05147777777773</v>
      </c>
      <c r="F27" s="70">
        <f>-H26*C16</f>
        <v>-25.499533333333332</v>
      </c>
      <c r="G27" s="64">
        <f t="shared" si="2"/>
        <v>-723.8764446666667</v>
      </c>
      <c r="H27" s="71">
        <f aca="true" t="shared" si="5" ref="H27:H65">IF($D$17-B27&gt;=0,H26+E27,0)</f>
        <v>24997.481855555554</v>
      </c>
      <c r="I27" s="72"/>
    </row>
    <row r="28" spans="1:9" ht="12.75">
      <c r="A28" s="16" t="s">
        <v>23</v>
      </c>
      <c r="B28" s="69">
        <v>3</v>
      </c>
      <c r="C28" s="18">
        <f t="shared" si="1"/>
        <v>-582.8</v>
      </c>
      <c r="D28" s="18">
        <f t="shared" si="3"/>
        <v>-79.15869254259259</v>
      </c>
      <c r="E28" s="18">
        <f t="shared" si="4"/>
        <v>-503.6413074574074</v>
      </c>
      <c r="F28" s="70">
        <f>-H27*C16</f>
        <v>-24.997481855555556</v>
      </c>
      <c r="G28" s="64">
        <f t="shared" si="2"/>
        <v>-723.279003408111</v>
      </c>
      <c r="H28" s="71">
        <f t="shared" si="5"/>
        <v>24493.840548098146</v>
      </c>
      <c r="I28" s="72"/>
    </row>
    <row r="29" spans="1:9" ht="12.75">
      <c r="A29" s="16" t="s">
        <v>23</v>
      </c>
      <c r="B29" s="69">
        <v>4</v>
      </c>
      <c r="C29" s="18">
        <f t="shared" si="1"/>
        <v>-582.8</v>
      </c>
      <c r="D29" s="18">
        <f t="shared" si="3"/>
        <v>-77.56382840231079</v>
      </c>
      <c r="E29" s="18">
        <f t="shared" si="4"/>
        <v>-505.2361715976892</v>
      </c>
      <c r="F29" s="70">
        <f>-H28*C16</f>
        <v>-24.493840548098145</v>
      </c>
      <c r="G29" s="64">
        <f t="shared" si="2"/>
        <v>-722.6796702522366</v>
      </c>
      <c r="H29" s="71">
        <f t="shared" si="5"/>
        <v>23988.604376500458</v>
      </c>
      <c r="I29" s="72"/>
    </row>
    <row r="30" spans="1:9" ht="12.75">
      <c r="A30" s="16" t="s">
        <v>23</v>
      </c>
      <c r="B30" s="69">
        <v>5</v>
      </c>
      <c r="C30" s="18">
        <f t="shared" si="1"/>
        <v>-582.8</v>
      </c>
      <c r="D30" s="18">
        <f t="shared" si="3"/>
        <v>-75.96391385891812</v>
      </c>
      <c r="E30" s="18">
        <f t="shared" si="4"/>
        <v>-506.83608614108186</v>
      </c>
      <c r="F30" s="70">
        <f>-H29*C16</f>
        <v>-23.988604376500458</v>
      </c>
      <c r="G30" s="64">
        <f t="shared" si="2"/>
        <v>-722.0784392080354</v>
      </c>
      <c r="H30" s="71">
        <f t="shared" si="5"/>
        <v>23481.768290359378</v>
      </c>
      <c r="I30" s="72"/>
    </row>
    <row r="31" spans="1:9" ht="12.75">
      <c r="A31" s="16" t="s">
        <v>23</v>
      </c>
      <c r="B31" s="69">
        <v>6</v>
      </c>
      <c r="C31" s="18">
        <f t="shared" si="1"/>
        <v>-582.8</v>
      </c>
      <c r="D31" s="18">
        <f t="shared" si="3"/>
        <v>-74.35893291947136</v>
      </c>
      <c r="E31" s="18">
        <f t="shared" si="4"/>
        <v>-508.44106708052857</v>
      </c>
      <c r="F31" s="70">
        <f>-H30*C16</f>
        <v>-23.48176829035938</v>
      </c>
      <c r="G31" s="64">
        <f t="shared" si="2"/>
        <v>-721.4753042655276</v>
      </c>
      <c r="H31" s="71">
        <f t="shared" si="5"/>
        <v>22973.327223278848</v>
      </c>
      <c r="I31" s="72"/>
    </row>
    <row r="32" spans="1:9" ht="12.75">
      <c r="A32" s="16" t="s">
        <v>23</v>
      </c>
      <c r="B32" s="69">
        <v>7</v>
      </c>
      <c r="C32" s="18">
        <f t="shared" si="1"/>
        <v>-582.8</v>
      </c>
      <c r="D32" s="18">
        <f t="shared" si="3"/>
        <v>-72.74886954038301</v>
      </c>
      <c r="E32" s="18">
        <f t="shared" si="4"/>
        <v>-510.05113045961696</v>
      </c>
      <c r="F32" s="70">
        <f>-H31*C16</f>
        <v>-22.973327223278847</v>
      </c>
      <c r="G32" s="64">
        <f t="shared" si="2"/>
        <v>-720.8702593957017</v>
      </c>
      <c r="H32" s="71">
        <f t="shared" si="5"/>
        <v>22463.27609281923</v>
      </c>
      <c r="I32" s="72"/>
    </row>
    <row r="33" spans="1:9" ht="12.75">
      <c r="A33" s="16" t="s">
        <v>23</v>
      </c>
      <c r="B33" s="69">
        <v>8</v>
      </c>
      <c r="C33" s="18">
        <f t="shared" si="1"/>
        <v>-582.8</v>
      </c>
      <c r="D33" s="18">
        <f t="shared" si="3"/>
        <v>-71.13370762726089</v>
      </c>
      <c r="E33" s="18">
        <f t="shared" si="4"/>
        <v>-511.66629237273906</v>
      </c>
      <c r="F33" s="70">
        <f>-H32*C16</f>
        <v>-22.46327609281923</v>
      </c>
      <c r="G33" s="64">
        <f t="shared" si="2"/>
        <v>-720.2632985504548</v>
      </c>
      <c r="H33" s="71">
        <f t="shared" si="5"/>
        <v>21951.60980044649</v>
      </c>
      <c r="I33" s="72"/>
    </row>
    <row r="34" spans="1:9" ht="12.75">
      <c r="A34" s="16" t="s">
        <v>23</v>
      </c>
      <c r="B34" s="69">
        <v>9</v>
      </c>
      <c r="C34" s="18">
        <f t="shared" si="1"/>
        <v>-582.8</v>
      </c>
      <c r="D34" s="18">
        <f t="shared" si="3"/>
        <v>-69.51343103474723</v>
      </c>
      <c r="E34" s="18">
        <f t="shared" si="4"/>
        <v>-513.2865689652527</v>
      </c>
      <c r="F34" s="70">
        <f>-H33*C16</f>
        <v>-21.95160980044649</v>
      </c>
      <c r="G34" s="64">
        <f t="shared" si="2"/>
        <v>-719.6544156625312</v>
      </c>
      <c r="H34" s="71">
        <f t="shared" si="5"/>
        <v>21438.323231481238</v>
      </c>
      <c r="I34" s="72"/>
    </row>
    <row r="35" spans="1:9" ht="12.75">
      <c r="A35" s="16" t="s">
        <v>23</v>
      </c>
      <c r="B35" s="69">
        <v>10</v>
      </c>
      <c r="C35" s="18">
        <f t="shared" si="1"/>
        <v>-582.8</v>
      </c>
      <c r="D35" s="18">
        <f t="shared" si="3"/>
        <v>-67.88802356635725</v>
      </c>
      <c r="E35" s="18">
        <f t="shared" si="4"/>
        <v>-514.9119764336427</v>
      </c>
      <c r="F35" s="70">
        <f>-H34*C16</f>
        <v>-21.438323231481238</v>
      </c>
      <c r="G35" s="64">
        <f t="shared" si="2"/>
        <v>-719.0436046454627</v>
      </c>
      <c r="H35" s="71">
        <f t="shared" si="5"/>
        <v>20923.411255047595</v>
      </c>
      <c r="I35" s="72"/>
    </row>
    <row r="36" spans="1:9" ht="12.75">
      <c r="A36" s="16" t="s">
        <v>23</v>
      </c>
      <c r="B36" s="69">
        <v>11</v>
      </c>
      <c r="C36" s="18">
        <f t="shared" si="1"/>
        <v>-582.8</v>
      </c>
      <c r="D36" s="18">
        <f t="shared" si="3"/>
        <v>-66.25746897431738</v>
      </c>
      <c r="E36" s="18">
        <f t="shared" si="4"/>
        <v>-516.5425310256826</v>
      </c>
      <c r="F36" s="70">
        <f>-H35*C16</f>
        <v>-20.923411255047593</v>
      </c>
      <c r="G36" s="64">
        <f t="shared" si="2"/>
        <v>-718.4308593935065</v>
      </c>
      <c r="H36" s="71">
        <f t="shared" si="5"/>
        <v>20406.86872402191</v>
      </c>
      <c r="I36" s="72"/>
    </row>
    <row r="37" spans="1:9" ht="12.75">
      <c r="A37" s="16" t="s">
        <v>23</v>
      </c>
      <c r="B37" s="69">
        <v>12</v>
      </c>
      <c r="C37" s="18">
        <f t="shared" si="1"/>
        <v>-582.8</v>
      </c>
      <c r="D37" s="18">
        <f t="shared" si="3"/>
        <v>-64.62175095940272</v>
      </c>
      <c r="E37" s="18">
        <f t="shared" si="4"/>
        <v>-518.1782490405973</v>
      </c>
      <c r="F37" s="70">
        <f>-H36*C16</f>
        <v>-20.406868724021912</v>
      </c>
      <c r="G37" s="64">
        <f t="shared" si="2"/>
        <v>-717.816173781586</v>
      </c>
      <c r="H37" s="71">
        <f t="shared" si="5"/>
        <v>19888.690474981315</v>
      </c>
      <c r="I37" s="72"/>
    </row>
    <row r="38" spans="1:9" ht="12.75">
      <c r="A38" s="16" t="s">
        <v>23</v>
      </c>
      <c r="B38" s="69">
        <v>13</v>
      </c>
      <c r="C38" s="18">
        <f t="shared" si="1"/>
        <v>-582.8</v>
      </c>
      <c r="D38" s="18">
        <f t="shared" si="3"/>
        <v>-62.98085317077416</v>
      </c>
      <c r="E38" s="18">
        <f t="shared" si="4"/>
        <v>-519.8191468292258</v>
      </c>
      <c r="F38" s="70">
        <f>-H37*C16</f>
        <v>-19.888690474981317</v>
      </c>
      <c r="G38" s="64">
        <f t="shared" si="2"/>
        <v>-717.1995416652277</v>
      </c>
      <c r="H38" s="71">
        <f t="shared" si="5"/>
        <v>19368.87132815209</v>
      </c>
      <c r="I38" s="72"/>
    </row>
    <row r="39" spans="1:9" ht="12.75">
      <c r="A39" s="16" t="s">
        <v>23</v>
      </c>
      <c r="B39" s="69">
        <v>14</v>
      </c>
      <c r="C39" s="18">
        <f t="shared" si="1"/>
        <v>-582.8</v>
      </c>
      <c r="D39" s="18">
        <f t="shared" si="3"/>
        <v>-61.33475920581495</v>
      </c>
      <c r="E39" s="18">
        <f t="shared" si="4"/>
        <v>-521.465240794185</v>
      </c>
      <c r="F39" s="70">
        <f>-H38*C16</f>
        <v>-19.368871328152093</v>
      </c>
      <c r="G39" s="64">
        <f t="shared" si="2"/>
        <v>-716.5809568805008</v>
      </c>
      <c r="H39" s="71">
        <f t="shared" si="5"/>
        <v>18847.406087357904</v>
      </c>
      <c r="I39" s="72"/>
    </row>
    <row r="40" spans="1:9" ht="12.75">
      <c r="A40" s="16" t="s">
        <v>23</v>
      </c>
      <c r="B40" s="69">
        <v>15</v>
      </c>
      <c r="C40" s="18">
        <f t="shared" si="1"/>
        <v>-582.8</v>
      </c>
      <c r="D40" s="18">
        <f t="shared" si="3"/>
        <v>-59.6834526099667</v>
      </c>
      <c r="E40" s="18">
        <f t="shared" si="4"/>
        <v>-523.1165473900332</v>
      </c>
      <c r="F40" s="70">
        <f>-H39*C16</f>
        <v>-18.847406087357903</v>
      </c>
      <c r="G40" s="64">
        <f t="shared" si="2"/>
        <v>-715.9604132439557</v>
      </c>
      <c r="H40" s="71">
        <f t="shared" si="5"/>
        <v>18324.28953996787</v>
      </c>
      <c r="I40" s="72"/>
    </row>
    <row r="41" spans="1:9" ht="12.75">
      <c r="A41" s="16" t="s">
        <v>23</v>
      </c>
      <c r="B41" s="69">
        <v>16</v>
      </c>
      <c r="C41" s="18">
        <f t="shared" si="1"/>
        <v>-582.8</v>
      </c>
      <c r="D41" s="18">
        <f t="shared" si="3"/>
        <v>-58.02691687656492</v>
      </c>
      <c r="E41" s="18">
        <f t="shared" si="4"/>
        <v>-524.7730831234351</v>
      </c>
      <c r="F41" s="70">
        <f>-H40*C16</f>
        <v>-18.32428953996787</v>
      </c>
      <c r="G41" s="64">
        <f t="shared" si="2"/>
        <v>-715.3379045525617</v>
      </c>
      <c r="H41" s="71">
        <f t="shared" si="5"/>
        <v>17799.516456844434</v>
      </c>
      <c r="I41" s="72"/>
    </row>
    <row r="42" spans="1:9" ht="12.75">
      <c r="A42" s="16" t="s">
        <v>23</v>
      </c>
      <c r="B42" s="69">
        <v>17</v>
      </c>
      <c r="C42" s="18">
        <f t="shared" si="1"/>
        <v>-582.8</v>
      </c>
      <c r="D42" s="18">
        <f t="shared" si="3"/>
        <v>-56.36513544667404</v>
      </c>
      <c r="E42" s="18">
        <f t="shared" si="4"/>
        <v>-526.434864553326</v>
      </c>
      <c r="F42" s="70">
        <f>-H41*C16</f>
        <v>-17.799516456844433</v>
      </c>
      <c r="G42" s="64">
        <f t="shared" si="2"/>
        <v>-714.7134245836448</v>
      </c>
      <c r="H42" s="71">
        <f t="shared" si="5"/>
        <v>17273.08159229111</v>
      </c>
      <c r="I42" s="72"/>
    </row>
    <row r="43" spans="1:9" ht="12.75">
      <c r="A43" s="16" t="s">
        <v>23</v>
      </c>
      <c r="B43" s="69">
        <v>18</v>
      </c>
      <c r="C43" s="18">
        <f t="shared" si="1"/>
        <v>-582.8</v>
      </c>
      <c r="D43" s="18">
        <f t="shared" si="3"/>
        <v>-54.698091708921844</v>
      </c>
      <c r="E43" s="18">
        <f t="shared" si="4"/>
        <v>-528.1019082910781</v>
      </c>
      <c r="F43" s="70">
        <f>-H42*C16</f>
        <v>-17.27308159229111</v>
      </c>
      <c r="G43" s="64">
        <f t="shared" si="2"/>
        <v>-714.0869670948263</v>
      </c>
      <c r="H43" s="71">
        <f t="shared" si="5"/>
        <v>16744.97968400003</v>
      </c>
      <c r="I43" s="72"/>
    </row>
    <row r="44" spans="1:9" ht="12.75">
      <c r="A44" s="16" t="s">
        <v>23</v>
      </c>
      <c r="B44" s="69">
        <v>19</v>
      </c>
      <c r="C44" s="18">
        <f t="shared" si="1"/>
        <v>-582.8</v>
      </c>
      <c r="D44" s="18">
        <f t="shared" si="3"/>
        <v>-53.02576899933343</v>
      </c>
      <c r="E44" s="18">
        <f t="shared" si="4"/>
        <v>-529.7742310006665</v>
      </c>
      <c r="F44" s="70">
        <f>-H43*C16</f>
        <v>-16.744979684000032</v>
      </c>
      <c r="G44" s="64">
        <f t="shared" si="2"/>
        <v>-713.4585258239599</v>
      </c>
      <c r="H44" s="71">
        <f t="shared" si="5"/>
        <v>16215.205452999364</v>
      </c>
      <c r="I44" s="72"/>
    </row>
    <row r="45" spans="1:9" ht="12.75">
      <c r="A45" s="16" t="s">
        <v>23</v>
      </c>
      <c r="B45" s="69">
        <v>20</v>
      </c>
      <c r="C45" s="18">
        <f t="shared" si="1"/>
        <v>-582.8</v>
      </c>
      <c r="D45" s="18">
        <f t="shared" si="3"/>
        <v>-51.348150601164654</v>
      </c>
      <c r="E45" s="18">
        <f t="shared" si="4"/>
        <v>-531.4518493988353</v>
      </c>
      <c r="F45" s="70">
        <f>-H44*C16</f>
        <v>-16.215205452999363</v>
      </c>
      <c r="G45" s="64">
        <f t="shared" si="2"/>
        <v>-712.8280944890691</v>
      </c>
      <c r="H45" s="71">
        <f t="shared" si="5"/>
        <v>15683.75360360053</v>
      </c>
      <c r="I45" s="72"/>
    </row>
    <row r="46" spans="1:9" ht="12.75">
      <c r="A46" s="16" t="s">
        <v>23</v>
      </c>
      <c r="B46" s="69">
        <v>21</v>
      </c>
      <c r="C46" s="18">
        <f t="shared" si="1"/>
        <v>-582.8</v>
      </c>
      <c r="D46" s="18">
        <f t="shared" si="3"/>
        <v>-49.665219744735005</v>
      </c>
      <c r="E46" s="18">
        <f t="shared" si="4"/>
        <v>-533.1347802552649</v>
      </c>
      <c r="F46" s="70">
        <f>-H45*C16</f>
        <v>-15.683753603600529</v>
      </c>
      <c r="G46" s="64">
        <f t="shared" si="2"/>
        <v>-712.1956667882845</v>
      </c>
      <c r="H46" s="71">
        <f t="shared" si="5"/>
        <v>15150.618823345265</v>
      </c>
      <c r="I46" s="72"/>
    </row>
    <row r="47" spans="1:9" ht="12.75">
      <c r="A47" s="16" t="s">
        <v>23</v>
      </c>
      <c r="B47" s="69">
        <v>22</v>
      </c>
      <c r="C47" s="18">
        <f t="shared" si="1"/>
        <v>-582.8</v>
      </c>
      <c r="D47" s="18">
        <f t="shared" si="3"/>
        <v>-47.97695960726001</v>
      </c>
      <c r="E47" s="18">
        <f t="shared" si="4"/>
        <v>-534.8230403927399</v>
      </c>
      <c r="F47" s="70">
        <f>-H46*C16</f>
        <v>-15.150618823345265</v>
      </c>
      <c r="G47" s="64">
        <f t="shared" si="2"/>
        <v>-711.5612363997807</v>
      </c>
      <c r="H47" s="71">
        <f t="shared" si="5"/>
        <v>14615.795782952526</v>
      </c>
      <c r="I47" s="72"/>
    </row>
    <row r="48" spans="1:9" ht="12.75">
      <c r="A48" s="16" t="s">
        <v>23</v>
      </c>
      <c r="B48" s="69">
        <v>23</v>
      </c>
      <c r="C48" s="18">
        <f t="shared" si="1"/>
        <v>-582.8</v>
      </c>
      <c r="D48" s="18">
        <f t="shared" si="3"/>
        <v>-46.283353312683</v>
      </c>
      <c r="E48" s="18">
        <f t="shared" si="4"/>
        <v>-536.516646687317</v>
      </c>
      <c r="F48" s="70">
        <f>-H47*C16</f>
        <v>-14.615795782952526</v>
      </c>
      <c r="G48" s="64">
        <f t="shared" si="2"/>
        <v>-710.9247969817135</v>
      </c>
      <c r="H48" s="71">
        <f t="shared" si="5"/>
        <v>14079.27913626521</v>
      </c>
      <c r="I48" s="72"/>
    </row>
    <row r="49" spans="1:9" ht="12.75">
      <c r="A49" s="16" t="s">
        <v>23</v>
      </c>
      <c r="B49" s="69">
        <v>24</v>
      </c>
      <c r="C49" s="18">
        <f t="shared" si="1"/>
        <v>-582.8</v>
      </c>
      <c r="D49" s="18">
        <f t="shared" si="3"/>
        <v>-44.584383931506494</v>
      </c>
      <c r="E49" s="18">
        <f t="shared" si="4"/>
        <v>-538.2156160684934</v>
      </c>
      <c r="F49" s="70">
        <f>-H48*C16</f>
        <v>-14.07927913626521</v>
      </c>
      <c r="G49" s="64">
        <f t="shared" si="2"/>
        <v>-710.2863421721555</v>
      </c>
      <c r="H49" s="71">
        <f t="shared" si="5"/>
        <v>13541.063520196716</v>
      </c>
      <c r="I49" s="72"/>
    </row>
    <row r="50" spans="1:9" ht="12.75">
      <c r="A50" s="16" t="s">
        <v>23</v>
      </c>
      <c r="B50" s="69">
        <v>25</v>
      </c>
      <c r="C50" s="18">
        <f t="shared" si="1"/>
        <v>-582.8</v>
      </c>
      <c r="D50" s="18">
        <f t="shared" si="3"/>
        <v>-42.88003448062293</v>
      </c>
      <c r="E50" s="18">
        <f t="shared" si="4"/>
        <v>-539.919965519377</v>
      </c>
      <c r="F50" s="70">
        <f>-H49*C16</f>
        <v>-13.541063520196717</v>
      </c>
      <c r="G50" s="64">
        <f t="shared" si="2"/>
        <v>-709.6458655890341</v>
      </c>
      <c r="H50" s="71">
        <f t="shared" si="5"/>
        <v>13001.14355467734</v>
      </c>
      <c r="I50" s="72"/>
    </row>
    <row r="51" spans="1:9" ht="12.75">
      <c r="A51" s="16" t="s">
        <v>23</v>
      </c>
      <c r="B51" s="69">
        <v>26</v>
      </c>
      <c r="C51" s="18">
        <f t="shared" si="1"/>
        <v>-582.8</v>
      </c>
      <c r="D51" s="18">
        <f t="shared" si="3"/>
        <v>-41.170287923144905</v>
      </c>
      <c r="E51" s="18">
        <f t="shared" si="4"/>
        <v>-541.6297120768551</v>
      </c>
      <c r="F51" s="70">
        <f>-H50*C16</f>
        <v>-13.00114355467734</v>
      </c>
      <c r="G51" s="64">
        <f t="shared" si="2"/>
        <v>-709.003360830066</v>
      </c>
      <c r="H51" s="71">
        <f t="shared" si="5"/>
        <v>12459.513842600483</v>
      </c>
      <c r="I51" s="72"/>
    </row>
    <row r="52" spans="1:9" ht="12.75">
      <c r="A52" s="16" t="s">
        <v>23</v>
      </c>
      <c r="B52" s="69">
        <v>27</v>
      </c>
      <c r="C52" s="18">
        <f t="shared" si="1"/>
        <v>-582.8</v>
      </c>
      <c r="D52" s="18">
        <f t="shared" si="3"/>
        <v>-39.45512716823486</v>
      </c>
      <c r="E52" s="18">
        <f t="shared" si="4"/>
        <v>-543.3448728317651</v>
      </c>
      <c r="F52" s="70">
        <f>-H51*C16</f>
        <v>-12.459513842600483</v>
      </c>
      <c r="G52" s="64">
        <f t="shared" si="2"/>
        <v>-708.3588214726944</v>
      </c>
      <c r="H52" s="71">
        <f t="shared" si="5"/>
        <v>11916.168969768718</v>
      </c>
      <c r="I52" s="72"/>
    </row>
    <row r="53" spans="1:9" ht="12.75">
      <c r="A53" s="16" t="s">
        <v>23</v>
      </c>
      <c r="B53" s="69">
        <v>28</v>
      </c>
      <c r="C53" s="18">
        <f t="shared" si="1"/>
        <v>-582.8</v>
      </c>
      <c r="D53" s="18">
        <f t="shared" si="3"/>
        <v>-37.73453507093427</v>
      </c>
      <c r="E53" s="18">
        <f t="shared" si="4"/>
        <v>-545.0654649290657</v>
      </c>
      <c r="F53" s="70">
        <f>-H52*C16</f>
        <v>-11.916168969768718</v>
      </c>
      <c r="G53" s="64">
        <f t="shared" si="2"/>
        <v>-707.7122410740246</v>
      </c>
      <c r="H53" s="71">
        <f t="shared" si="5"/>
        <v>11371.103504839652</v>
      </c>
      <c r="I53" s="72"/>
    </row>
    <row r="54" spans="1:9" ht="12.75">
      <c r="A54" s="16" t="s">
        <v>23</v>
      </c>
      <c r="B54" s="69">
        <v>29</v>
      </c>
      <c r="C54" s="18">
        <f t="shared" si="1"/>
        <v>-582.8</v>
      </c>
      <c r="D54" s="18">
        <f t="shared" si="3"/>
        <v>-36.008494431992226</v>
      </c>
      <c r="E54" s="18">
        <f t="shared" si="4"/>
        <v>-546.7915055680078</v>
      </c>
      <c r="F54" s="70">
        <f>-H53*C16</f>
        <v>-11.371103504839652</v>
      </c>
      <c r="G54" s="64">
        <f t="shared" si="2"/>
        <v>-707.0636131707591</v>
      </c>
      <c r="H54" s="71">
        <f t="shared" si="5"/>
        <v>10824.311999271644</v>
      </c>
      <c r="I54" s="72"/>
    </row>
    <row r="55" spans="1:9" ht="12.75">
      <c r="A55" s="16" t="s">
        <v>23</v>
      </c>
      <c r="B55" s="69">
        <v>30</v>
      </c>
      <c r="C55" s="18">
        <f t="shared" si="1"/>
        <v>-582.8</v>
      </c>
      <c r="D55" s="18">
        <f t="shared" si="3"/>
        <v>-34.27698799769354</v>
      </c>
      <c r="E55" s="18">
        <f t="shared" si="4"/>
        <v>-548.5230120023064</v>
      </c>
      <c r="F55" s="70">
        <f>-H54*C16</f>
        <v>-10.824311999271645</v>
      </c>
      <c r="G55" s="64">
        <f t="shared" si="2"/>
        <v>-706.4129312791332</v>
      </c>
      <c r="H55" s="71">
        <f t="shared" si="5"/>
        <v>10275.788987269338</v>
      </c>
      <c r="I55" s="72"/>
    </row>
    <row r="56" spans="1:9" ht="12.75">
      <c r="A56" s="16" t="s">
        <v>23</v>
      </c>
      <c r="B56" s="69">
        <v>31</v>
      </c>
      <c r="C56" s="18">
        <f t="shared" si="1"/>
        <v>-582.8</v>
      </c>
      <c r="D56" s="18">
        <f t="shared" si="3"/>
        <v>-32.53999845968624</v>
      </c>
      <c r="E56" s="18">
        <f t="shared" si="4"/>
        <v>-550.2600015403137</v>
      </c>
      <c r="F56" s="70">
        <f>-H55*C16</f>
        <v>-10.275788987269339</v>
      </c>
      <c r="G56" s="64">
        <f t="shared" si="2"/>
        <v>-705.7601888948504</v>
      </c>
      <c r="H56" s="71">
        <f t="shared" si="5"/>
        <v>9725.528985729024</v>
      </c>
      <c r="I56" s="72"/>
    </row>
    <row r="57" spans="1:9" ht="12.75">
      <c r="A57" s="16" t="s">
        <v>23</v>
      </c>
      <c r="B57" s="69">
        <v>32</v>
      </c>
      <c r="C57" s="18">
        <f t="shared" si="1"/>
        <v>-582.8</v>
      </c>
      <c r="D57" s="18">
        <f t="shared" si="3"/>
        <v>-30.79750845480858</v>
      </c>
      <c r="E57" s="18">
        <f t="shared" si="4"/>
        <v>-552.0024915451913</v>
      </c>
      <c r="F57" s="70">
        <f>-H56*C16</f>
        <v>-9.725528985729024</v>
      </c>
      <c r="G57" s="64">
        <f t="shared" si="2"/>
        <v>-705.1053794930175</v>
      </c>
      <c r="H57" s="71">
        <f t="shared" si="5"/>
        <v>9173.526494183832</v>
      </c>
      <c r="I57" s="72"/>
    </row>
    <row r="58" spans="1:9" ht="12.75">
      <c r="A58" s="16" t="s">
        <v>23</v>
      </c>
      <c r="B58" s="69">
        <v>33</v>
      </c>
      <c r="C58" s="18">
        <f aca="true" t="shared" si="6" ref="C58:C85">ROUND(IF($D$17-B58&gt;=0,PMT(C$15/ratean,D$17,D$12,-D$18),0),2)</f>
        <v>-582.8</v>
      </c>
      <c r="D58" s="18">
        <f t="shared" si="3"/>
        <v>-29.049500564915466</v>
      </c>
      <c r="E58" s="18">
        <f t="shared" si="4"/>
        <v>-553.7504994350845</v>
      </c>
      <c r="F58" s="70">
        <f>-H57*C16</f>
        <v>-9.173526494183832</v>
      </c>
      <c r="G58" s="64">
        <f aca="true" t="shared" si="7" ref="G58:G85">(C58+F58)*1.19</f>
        <v>-704.4484965280787</v>
      </c>
      <c r="H58" s="71">
        <f t="shared" si="5"/>
        <v>8619.775994748748</v>
      </c>
      <c r="I58" s="72"/>
    </row>
    <row r="59" spans="1:9" ht="12.75">
      <c r="A59" s="16" t="s">
        <v>23</v>
      </c>
      <c r="B59" s="69">
        <v>34</v>
      </c>
      <c r="C59" s="18">
        <f t="shared" si="6"/>
        <v>-582.8</v>
      </c>
      <c r="D59" s="18">
        <f aca="true" t="shared" si="8" ref="D59:D85">IF(C59&lt;0,-H58*dobf/ratean,0)</f>
        <v>-27.29595731670437</v>
      </c>
      <c r="E59" s="18">
        <f t="shared" si="4"/>
        <v>-555.5040426832956</v>
      </c>
      <c r="F59" s="70">
        <f>-H58*C16</f>
        <v>-8.619775994748748</v>
      </c>
      <c r="G59" s="64">
        <f t="shared" si="7"/>
        <v>-703.7895334337509</v>
      </c>
      <c r="H59" s="71">
        <f t="shared" si="5"/>
        <v>8064.271952065453</v>
      </c>
      <c r="I59" s="72"/>
    </row>
    <row r="60" spans="1:9" ht="12.75">
      <c r="A60" s="16" t="s">
        <v>23</v>
      </c>
      <c r="B60" s="69">
        <v>35</v>
      </c>
      <c r="C60" s="18">
        <f t="shared" si="6"/>
        <v>-582.8</v>
      </c>
      <c r="D60" s="18">
        <f t="shared" si="8"/>
        <v>-25.5368611815406</v>
      </c>
      <c r="E60" s="18">
        <f t="shared" si="4"/>
        <v>-557.2631388184593</v>
      </c>
      <c r="F60" s="70">
        <f>-H59*C16</f>
        <v>-8.064271952065454</v>
      </c>
      <c r="G60" s="64">
        <f t="shared" si="7"/>
        <v>-703.1284836229579</v>
      </c>
      <c r="H60" s="71">
        <f t="shared" si="5"/>
        <v>7507.008813246994</v>
      </c>
      <c r="I60" s="72"/>
    </row>
    <row r="61" spans="1:9" ht="12.75">
      <c r="A61" s="16" t="s">
        <v>23</v>
      </c>
      <c r="B61" s="69">
        <v>36</v>
      </c>
      <c r="C61" s="18">
        <f t="shared" si="6"/>
        <v>-582.8</v>
      </c>
      <c r="D61" s="18">
        <f t="shared" si="8"/>
        <v>-23.772194575282146</v>
      </c>
      <c r="E61" s="18">
        <f t="shared" si="4"/>
        <v>-559.0278054247178</v>
      </c>
      <c r="F61" s="70">
        <f>-H60*C16</f>
        <v>-7.507008813246994</v>
      </c>
      <c r="G61" s="64">
        <f t="shared" si="7"/>
        <v>-702.4653404877639</v>
      </c>
      <c r="H61" s="71">
        <f t="shared" si="5"/>
        <v>6947.981007822276</v>
      </c>
      <c r="I61" s="72"/>
    </row>
    <row r="62" spans="1:9" ht="12.75">
      <c r="A62" s="16" t="s">
        <v>23</v>
      </c>
      <c r="B62" s="69">
        <v>37</v>
      </c>
      <c r="C62" s="18">
        <f t="shared" si="6"/>
        <v>-582.8</v>
      </c>
      <c r="D62" s="18">
        <f t="shared" si="8"/>
        <v>-22.001939858103878</v>
      </c>
      <c r="E62" s="18">
        <f t="shared" si="4"/>
        <v>-560.798060141896</v>
      </c>
      <c r="F62" s="70">
        <f>-H61*C16</f>
        <v>-6.947981007822277</v>
      </c>
      <c r="G62" s="64">
        <f t="shared" si="7"/>
        <v>-701.8000973993084</v>
      </c>
      <c r="H62" s="71">
        <f t="shared" si="5"/>
        <v>6387.1829476803805</v>
      </c>
      <c r="I62" s="72"/>
    </row>
    <row r="63" spans="1:9" ht="12.75">
      <c r="A63" s="16" t="s">
        <v>23</v>
      </c>
      <c r="B63" s="69">
        <v>38</v>
      </c>
      <c r="C63" s="18">
        <f t="shared" si="6"/>
        <v>-582.8</v>
      </c>
      <c r="D63" s="18">
        <f t="shared" si="8"/>
        <v>-20.226079334321202</v>
      </c>
      <c r="E63" s="18">
        <f t="shared" si="4"/>
        <v>-562.5739206656788</v>
      </c>
      <c r="F63" s="70">
        <f>-H62*C16</f>
        <v>-6.3871829476803805</v>
      </c>
      <c r="G63" s="64">
        <f t="shared" si="7"/>
        <v>-701.1327477077396</v>
      </c>
      <c r="H63" s="71">
        <f t="shared" si="5"/>
        <v>5824.6090270147015</v>
      </c>
      <c r="I63" s="72"/>
    </row>
    <row r="64" spans="1:9" ht="12.75">
      <c r="A64" s="16" t="s">
        <v>23</v>
      </c>
      <c r="B64" s="69">
        <v>39</v>
      </c>
      <c r="C64" s="18">
        <f t="shared" si="6"/>
        <v>-582.8</v>
      </c>
      <c r="D64" s="18">
        <f t="shared" si="8"/>
        <v>-18.444595252213222</v>
      </c>
      <c r="E64" s="18">
        <f t="shared" si="4"/>
        <v>-564.3554047477867</v>
      </c>
      <c r="F64" s="70">
        <f>-H63*C16</f>
        <v>-5.824609027014701</v>
      </c>
      <c r="G64" s="64">
        <f t="shared" si="7"/>
        <v>-700.4632847421475</v>
      </c>
      <c r="H64" s="71">
        <f t="shared" si="5"/>
        <v>5260.253622266915</v>
      </c>
      <c r="I64" s="72"/>
    </row>
    <row r="65" spans="1:9" ht="12.75">
      <c r="A65" s="16" t="s">
        <v>23</v>
      </c>
      <c r="B65" s="69">
        <v>40</v>
      </c>
      <c r="C65" s="18">
        <f t="shared" si="6"/>
        <v>-582.8</v>
      </c>
      <c r="D65" s="18">
        <f t="shared" si="8"/>
        <v>-16.65746980384523</v>
      </c>
      <c r="E65" s="18">
        <f t="shared" si="4"/>
        <v>-566.1425301961547</v>
      </c>
      <c r="F65" s="70">
        <f>-H64*C16</f>
        <v>-5.260253622266915</v>
      </c>
      <c r="G65" s="64">
        <f t="shared" si="7"/>
        <v>-699.7917018104974</v>
      </c>
      <c r="H65" s="71">
        <f t="shared" si="5"/>
        <v>4694.111092070761</v>
      </c>
      <c r="I65" s="72"/>
    </row>
    <row r="66" spans="1:9" ht="12.75">
      <c r="A66" s="16" t="s">
        <v>23</v>
      </c>
      <c r="B66" s="69">
        <v>41</v>
      </c>
      <c r="C66" s="18">
        <f t="shared" si="6"/>
        <v>-582.8</v>
      </c>
      <c r="D66" s="18">
        <f t="shared" si="8"/>
        <v>-14.864685124890741</v>
      </c>
      <c r="E66" s="18">
        <f t="shared" si="4"/>
        <v>-567.9353148751093</v>
      </c>
      <c r="F66" s="70">
        <f>-H65*C16</f>
        <v>-4.69411109207076</v>
      </c>
      <c r="G66" s="64">
        <f t="shared" si="7"/>
        <v>-699.1179921995641</v>
      </c>
      <c r="H66" s="71">
        <f aca="true" t="shared" si="9" ref="H66:H85">IF(H65-D$18&gt;=0,H65+E66,0)</f>
        <v>4126.175777195651</v>
      </c>
      <c r="I66" s="72"/>
    </row>
    <row r="67" spans="1:9" ht="12.75">
      <c r="A67" s="16" t="s">
        <v>23</v>
      </c>
      <c r="B67" s="69">
        <v>42</v>
      </c>
      <c r="C67" s="18">
        <f t="shared" si="6"/>
        <v>-582.8</v>
      </c>
      <c r="D67" s="18">
        <f t="shared" si="8"/>
        <v>-13.066223294452895</v>
      </c>
      <c r="E67" s="18">
        <f t="shared" si="4"/>
        <v>-569.733776705547</v>
      </c>
      <c r="F67" s="70">
        <f>-H66*C16</f>
        <v>-4.126175777195651</v>
      </c>
      <c r="G67" s="64">
        <f t="shared" si="7"/>
        <v>-698.4421491748627</v>
      </c>
      <c r="H67" s="71">
        <f t="shared" si="9"/>
        <v>3556.442000490104</v>
      </c>
      <c r="I67" s="72"/>
    </row>
    <row r="68" spans="1:9" ht="12.75">
      <c r="A68" s="16" t="s">
        <v>23</v>
      </c>
      <c r="B68" s="69">
        <v>43</v>
      </c>
      <c r="C68" s="18">
        <f t="shared" si="6"/>
        <v>-582.8</v>
      </c>
      <c r="D68" s="18">
        <f t="shared" si="8"/>
        <v>-11.262066334885327</v>
      </c>
      <c r="E68" s="18">
        <f t="shared" si="4"/>
        <v>-571.5379336651147</v>
      </c>
      <c r="F68" s="70">
        <f>-H67*C16</f>
        <v>-3.556442000490104</v>
      </c>
      <c r="G68" s="64">
        <f t="shared" si="7"/>
        <v>-697.7641659805831</v>
      </c>
      <c r="H68" s="71">
        <f t="shared" si="9"/>
        <v>2984.904066824989</v>
      </c>
      <c r="I68" s="72"/>
    </row>
    <row r="69" spans="1:9" ht="12.75">
      <c r="A69" s="16" t="s">
        <v>23</v>
      </c>
      <c r="B69" s="69">
        <v>44</v>
      </c>
      <c r="C69" s="18">
        <f t="shared" si="6"/>
        <v>-582.8</v>
      </c>
      <c r="D69" s="18">
        <f t="shared" si="8"/>
        <v>-9.452196211612465</v>
      </c>
      <c r="E69" s="18">
        <f t="shared" si="4"/>
        <v>-573.3478037883875</v>
      </c>
      <c r="F69" s="70">
        <f>-H68*C16</f>
        <v>-2.9849040668249893</v>
      </c>
      <c r="G69" s="64">
        <f t="shared" si="7"/>
        <v>-697.0840358395217</v>
      </c>
      <c r="H69" s="71">
        <f t="shared" si="9"/>
        <v>2411.5562630366016</v>
      </c>
      <c r="I69" s="72"/>
    </row>
    <row r="70" spans="1:9" ht="12.75">
      <c r="A70" s="16" t="s">
        <v>23</v>
      </c>
      <c r="B70" s="69">
        <v>45</v>
      </c>
      <c r="C70" s="18">
        <f t="shared" si="6"/>
        <v>-582.8</v>
      </c>
      <c r="D70" s="18">
        <f t="shared" si="8"/>
        <v>-7.636594832949238</v>
      </c>
      <c r="E70" s="18">
        <f t="shared" si="4"/>
        <v>-575.1634051670508</v>
      </c>
      <c r="F70" s="70">
        <f>-H69*C16</f>
        <v>-2.411556263036602</v>
      </c>
      <c r="G70" s="64">
        <f t="shared" si="7"/>
        <v>-696.4017519530134</v>
      </c>
      <c r="H70" s="71">
        <f t="shared" si="9"/>
        <v>1836.3928578695509</v>
      </c>
      <c r="I70" s="72"/>
    </row>
    <row r="71" spans="1:9" ht="12.75">
      <c r="A71" s="16" t="s">
        <v>23</v>
      </c>
      <c r="B71" s="69">
        <v>46</v>
      </c>
      <c r="C71" s="18">
        <f t="shared" si="6"/>
        <v>-582.8</v>
      </c>
      <c r="D71" s="18">
        <f t="shared" si="8"/>
        <v>-5.815244049920245</v>
      </c>
      <c r="E71" s="18">
        <f t="shared" si="4"/>
        <v>-576.9847559500797</v>
      </c>
      <c r="F71" s="70">
        <f>-H70*C16</f>
        <v>-1.836392857869551</v>
      </c>
      <c r="G71" s="64">
        <f t="shared" si="7"/>
        <v>-695.7173075008646</v>
      </c>
      <c r="H71" s="71">
        <f t="shared" si="9"/>
        <v>1259.4081019194712</v>
      </c>
      <c r="I71" s="72"/>
    </row>
    <row r="72" spans="1:9" ht="12.75">
      <c r="A72" s="16" t="s">
        <v>23</v>
      </c>
      <c r="B72" s="69">
        <v>47</v>
      </c>
      <c r="C72" s="18">
        <f t="shared" si="6"/>
        <v>-582.8</v>
      </c>
      <c r="D72" s="18">
        <f t="shared" si="8"/>
        <v>-3.9881256560783256</v>
      </c>
      <c r="E72" s="18">
        <f t="shared" si="4"/>
        <v>-578.8118743439217</v>
      </c>
      <c r="F72" s="70">
        <f>-H71*C16</f>
        <v>-1.2594081019194712</v>
      </c>
      <c r="G72" s="64">
        <f t="shared" si="7"/>
        <v>-695.0306956412841</v>
      </c>
      <c r="H72" s="71">
        <f t="shared" si="9"/>
        <v>680.5962275755495</v>
      </c>
      <c r="I72" s="72"/>
    </row>
    <row r="73" spans="1:9" ht="12.75">
      <c r="A73" s="16" t="s">
        <v>23</v>
      </c>
      <c r="B73" s="69">
        <v>48</v>
      </c>
      <c r="C73" s="18">
        <f t="shared" si="6"/>
        <v>-582.8</v>
      </c>
      <c r="D73" s="18">
        <f t="shared" si="8"/>
        <v>-2.1552213873225736</v>
      </c>
      <c r="E73" s="18">
        <f t="shared" si="4"/>
        <v>-580.6447786126773</v>
      </c>
      <c r="F73" s="70">
        <f>-H72*C16</f>
        <v>-0.6805962275755495</v>
      </c>
      <c r="G73" s="64">
        <f t="shared" si="7"/>
        <v>-694.3419095108147</v>
      </c>
      <c r="H73" s="71">
        <f t="shared" si="9"/>
        <v>99.95144896287218</v>
      </c>
      <c r="I73" s="72"/>
    </row>
    <row r="74" spans="1:9" ht="12.75">
      <c r="A74" s="16" t="s">
        <v>23</v>
      </c>
      <c r="B74" s="69">
        <v>49</v>
      </c>
      <c r="C74" s="18">
        <f t="shared" si="6"/>
        <v>0</v>
      </c>
      <c r="D74" s="18">
        <f t="shared" si="8"/>
        <v>0</v>
      </c>
      <c r="E74" s="18">
        <f t="shared" si="4"/>
        <v>0</v>
      </c>
      <c r="F74" s="70">
        <f>-H73*C16</f>
        <v>-0.09995144896287218</v>
      </c>
      <c r="G74" s="64">
        <f t="shared" si="7"/>
        <v>-0.1189422242658179</v>
      </c>
      <c r="H74" s="71">
        <f t="shared" si="9"/>
        <v>0</v>
      </c>
      <c r="I74" s="72"/>
    </row>
    <row r="75" spans="1:9" ht="12.75">
      <c r="A75" s="16" t="s">
        <v>23</v>
      </c>
      <c r="B75" s="69">
        <v>50</v>
      </c>
      <c r="C75" s="18">
        <f t="shared" si="6"/>
        <v>0</v>
      </c>
      <c r="D75" s="18">
        <f t="shared" si="8"/>
        <v>0</v>
      </c>
      <c r="E75" s="18">
        <f t="shared" si="4"/>
        <v>0</v>
      </c>
      <c r="F75" s="70">
        <f>-H74*C16</f>
        <v>0</v>
      </c>
      <c r="G75" s="64">
        <f t="shared" si="7"/>
        <v>0</v>
      </c>
      <c r="H75" s="71">
        <f t="shared" si="9"/>
        <v>0</v>
      </c>
      <c r="I75" s="72"/>
    </row>
    <row r="76" spans="1:9" ht="12.75">
      <c r="A76" s="16" t="s">
        <v>23</v>
      </c>
      <c r="B76" s="69">
        <v>51</v>
      </c>
      <c r="C76" s="18">
        <f t="shared" si="6"/>
        <v>0</v>
      </c>
      <c r="D76" s="18">
        <f t="shared" si="8"/>
        <v>0</v>
      </c>
      <c r="E76" s="18">
        <f t="shared" si="4"/>
        <v>0</v>
      </c>
      <c r="F76" s="70">
        <f>-H75*C16</f>
        <v>0</v>
      </c>
      <c r="G76" s="64">
        <f t="shared" si="7"/>
        <v>0</v>
      </c>
      <c r="H76" s="71">
        <f t="shared" si="9"/>
        <v>0</v>
      </c>
      <c r="I76" s="72"/>
    </row>
    <row r="77" spans="1:9" ht="12.75">
      <c r="A77" s="16" t="s">
        <v>23</v>
      </c>
      <c r="B77" s="69">
        <v>52</v>
      </c>
      <c r="C77" s="18">
        <f t="shared" si="6"/>
        <v>0</v>
      </c>
      <c r="D77" s="18">
        <f t="shared" si="8"/>
        <v>0</v>
      </c>
      <c r="E77" s="18">
        <f t="shared" si="4"/>
        <v>0</v>
      </c>
      <c r="F77" s="70">
        <f>-H76*C16</f>
        <v>0</v>
      </c>
      <c r="G77" s="64">
        <f t="shared" si="7"/>
        <v>0</v>
      </c>
      <c r="H77" s="71">
        <f t="shared" si="9"/>
        <v>0</v>
      </c>
      <c r="I77" s="72"/>
    </row>
    <row r="78" spans="1:9" ht="12.75">
      <c r="A78" s="16" t="s">
        <v>23</v>
      </c>
      <c r="B78" s="69">
        <v>53</v>
      </c>
      <c r="C78" s="18">
        <f t="shared" si="6"/>
        <v>0</v>
      </c>
      <c r="D78" s="18">
        <f t="shared" si="8"/>
        <v>0</v>
      </c>
      <c r="E78" s="18">
        <f t="shared" si="4"/>
        <v>0</v>
      </c>
      <c r="F78" s="70">
        <f>-H77*C16</f>
        <v>0</v>
      </c>
      <c r="G78" s="64">
        <f t="shared" si="7"/>
        <v>0</v>
      </c>
      <c r="H78" s="71">
        <f t="shared" si="9"/>
        <v>0</v>
      </c>
      <c r="I78" s="72"/>
    </row>
    <row r="79" spans="1:9" ht="12.75">
      <c r="A79" s="16" t="s">
        <v>23</v>
      </c>
      <c r="B79" s="69">
        <v>54</v>
      </c>
      <c r="C79" s="18">
        <f t="shared" si="6"/>
        <v>0</v>
      </c>
      <c r="D79" s="18">
        <f t="shared" si="8"/>
        <v>0</v>
      </c>
      <c r="E79" s="18">
        <f t="shared" si="4"/>
        <v>0</v>
      </c>
      <c r="F79" s="70">
        <f>-H78*C16</f>
        <v>0</v>
      </c>
      <c r="G79" s="64">
        <f t="shared" si="7"/>
        <v>0</v>
      </c>
      <c r="H79" s="71">
        <f t="shared" si="9"/>
        <v>0</v>
      </c>
      <c r="I79" s="72"/>
    </row>
    <row r="80" spans="1:9" ht="12.75">
      <c r="A80" s="16" t="s">
        <v>23</v>
      </c>
      <c r="B80" s="69">
        <v>55</v>
      </c>
      <c r="C80" s="18">
        <f t="shared" si="6"/>
        <v>0</v>
      </c>
      <c r="D80" s="18">
        <f t="shared" si="8"/>
        <v>0</v>
      </c>
      <c r="E80" s="18">
        <f t="shared" si="4"/>
        <v>0</v>
      </c>
      <c r="F80" s="70">
        <f>-H79*C16</f>
        <v>0</v>
      </c>
      <c r="G80" s="64">
        <f t="shared" si="7"/>
        <v>0</v>
      </c>
      <c r="H80" s="71">
        <f t="shared" si="9"/>
        <v>0</v>
      </c>
      <c r="I80" s="72"/>
    </row>
    <row r="81" spans="1:9" ht="12.75">
      <c r="A81" s="16" t="s">
        <v>23</v>
      </c>
      <c r="B81" s="69">
        <v>56</v>
      </c>
      <c r="C81" s="18">
        <f t="shared" si="6"/>
        <v>0</v>
      </c>
      <c r="D81" s="18">
        <f t="shared" si="8"/>
        <v>0</v>
      </c>
      <c r="E81" s="18">
        <f t="shared" si="4"/>
        <v>0</v>
      </c>
      <c r="F81" s="70">
        <f>-H80*C16</f>
        <v>0</v>
      </c>
      <c r="G81" s="64">
        <f t="shared" si="7"/>
        <v>0</v>
      </c>
      <c r="H81" s="71">
        <f t="shared" si="9"/>
        <v>0</v>
      </c>
      <c r="I81" s="72"/>
    </row>
    <row r="82" spans="1:9" ht="12.75">
      <c r="A82" s="16" t="s">
        <v>23</v>
      </c>
      <c r="B82" s="69">
        <v>57</v>
      </c>
      <c r="C82" s="18">
        <f t="shared" si="6"/>
        <v>0</v>
      </c>
      <c r="D82" s="18">
        <f t="shared" si="8"/>
        <v>0</v>
      </c>
      <c r="E82" s="18">
        <f t="shared" si="4"/>
        <v>0</v>
      </c>
      <c r="F82" s="70">
        <f>-H81*C16</f>
        <v>0</v>
      </c>
      <c r="G82" s="64">
        <f t="shared" si="7"/>
        <v>0</v>
      </c>
      <c r="H82" s="71">
        <f t="shared" si="9"/>
        <v>0</v>
      </c>
      <c r="I82" s="72"/>
    </row>
    <row r="83" spans="1:9" ht="12.75">
      <c r="A83" s="16" t="s">
        <v>23</v>
      </c>
      <c r="B83" s="69">
        <v>58</v>
      </c>
      <c r="C83" s="18">
        <f t="shared" si="6"/>
        <v>0</v>
      </c>
      <c r="D83" s="18">
        <f t="shared" si="8"/>
        <v>0</v>
      </c>
      <c r="E83" s="18">
        <f t="shared" si="4"/>
        <v>0</v>
      </c>
      <c r="F83" s="70">
        <f>-H82*C16</f>
        <v>0</v>
      </c>
      <c r="G83" s="64">
        <f t="shared" si="7"/>
        <v>0</v>
      </c>
      <c r="H83" s="71">
        <f t="shared" si="9"/>
        <v>0</v>
      </c>
      <c r="I83" s="72"/>
    </row>
    <row r="84" spans="1:9" ht="12.75">
      <c r="A84" s="16" t="s">
        <v>23</v>
      </c>
      <c r="B84" s="69">
        <v>59</v>
      </c>
      <c r="C84" s="18">
        <f t="shared" si="6"/>
        <v>0</v>
      </c>
      <c r="D84" s="18">
        <f t="shared" si="8"/>
        <v>0</v>
      </c>
      <c r="E84" s="18">
        <f t="shared" si="4"/>
        <v>0</v>
      </c>
      <c r="F84" s="70">
        <f>-H83*C16</f>
        <v>0</v>
      </c>
      <c r="G84" s="64">
        <f t="shared" si="7"/>
        <v>0</v>
      </c>
      <c r="H84" s="71">
        <f t="shared" si="9"/>
        <v>0</v>
      </c>
      <c r="I84" s="72"/>
    </row>
    <row r="85" spans="1:9" ht="13.5" thickBot="1">
      <c r="A85" s="35" t="s">
        <v>23</v>
      </c>
      <c r="B85" s="73">
        <v>60</v>
      </c>
      <c r="C85" s="74">
        <f t="shared" si="6"/>
        <v>0</v>
      </c>
      <c r="D85" s="74">
        <f t="shared" si="8"/>
        <v>0</v>
      </c>
      <c r="E85" s="74">
        <f t="shared" si="4"/>
        <v>0</v>
      </c>
      <c r="F85" s="75">
        <f>-H84*C16</f>
        <v>0</v>
      </c>
      <c r="G85" s="76">
        <f t="shared" si="7"/>
        <v>0</v>
      </c>
      <c r="H85" s="71">
        <f t="shared" si="9"/>
        <v>0</v>
      </c>
      <c r="I85" s="72"/>
    </row>
    <row r="86" spans="1:8" ht="13.5" thickBot="1">
      <c r="A86" s="77" t="s">
        <v>15</v>
      </c>
      <c r="B86" s="78"/>
      <c r="C86" s="79">
        <f>-SUM(C24:C85)+D18</f>
        <v>35386.89999999999</v>
      </c>
      <c r="D86" s="80">
        <f>SUM(D24:D85)</f>
        <v>-2074.351448962871</v>
      </c>
      <c r="E86" s="80">
        <f>SUM(E24:E85)</f>
        <v>-25900.048551037136</v>
      </c>
      <c r="F86" s="80">
        <f>SUM(F26:F85)</f>
        <v>-655.1583037530277</v>
      </c>
      <c r="G86" s="81">
        <f>SUM(G24:G85)</f>
        <v>-42771.04938146611</v>
      </c>
      <c r="H86" s="45"/>
    </row>
    <row r="87" spans="1:8" ht="12.75">
      <c r="A87" s="82"/>
      <c r="B87" s="83"/>
      <c r="C87" s="84"/>
      <c r="D87" s="85"/>
      <c r="E87" s="85"/>
      <c r="F87" s="85"/>
      <c r="G87" s="85"/>
      <c r="H87" s="7"/>
    </row>
    <row r="89" spans="1:10" ht="12" customHeight="1">
      <c r="A89" s="86" t="s">
        <v>27</v>
      </c>
      <c r="B89" s="86"/>
      <c r="C89" s="86"/>
      <c r="D89" s="86"/>
      <c r="E89" s="86"/>
      <c r="F89" s="86"/>
      <c r="G89" s="86"/>
      <c r="H89" s="86"/>
      <c r="I89" s="86"/>
      <c r="J89" s="86"/>
    </row>
    <row r="90" spans="1:10" ht="12.75">
      <c r="A90" s="86" t="s">
        <v>24</v>
      </c>
      <c r="B90" s="86"/>
      <c r="C90" s="86"/>
      <c r="D90" s="86"/>
      <c r="E90" s="86"/>
      <c r="F90" s="86"/>
      <c r="G90" s="86"/>
      <c r="H90" s="86"/>
      <c r="I90" s="86"/>
      <c r="J90" s="86"/>
    </row>
    <row r="91" spans="1:10" ht="12.75">
      <c r="A91" s="86" t="s">
        <v>25</v>
      </c>
      <c r="B91" s="86"/>
      <c r="C91" s="86"/>
      <c r="D91" s="86"/>
      <c r="E91" s="86"/>
      <c r="F91" s="86"/>
      <c r="G91" s="86"/>
      <c r="H91" s="86"/>
      <c r="I91" s="86"/>
      <c r="J91" s="86"/>
    </row>
    <row r="92" spans="1:10" ht="12" customHeight="1">
      <c r="A92" s="87" t="s">
        <v>26</v>
      </c>
      <c r="B92" s="86"/>
      <c r="C92" s="86"/>
      <c r="D92" s="86"/>
      <c r="E92" s="86"/>
      <c r="F92" s="86"/>
      <c r="G92" s="86"/>
      <c r="H92" s="86"/>
      <c r="I92" s="86"/>
      <c r="J92" s="86"/>
    </row>
    <row r="94" ht="12.75">
      <c r="A94" s="88" t="s">
        <v>35</v>
      </c>
    </row>
  </sheetData>
  <sheetProtection/>
  <hyperlinks>
    <hyperlink ref="H5" r:id="rId1" display="office@tiriacleasing.ro"/>
    <hyperlink ref="H6" r:id="rId2" display="www.tiriacleasing.ro"/>
  </hyperlinks>
  <printOptions/>
  <pageMargins left="0.26" right="0.17" top="1" bottom="1" header="0.5" footer="0.5"/>
  <pageSetup orientation="portrait" paperSize="9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</dc:creator>
  <cp:keywords/>
  <dc:description/>
  <cp:lastModifiedBy>Microsoft Office User</cp:lastModifiedBy>
  <cp:lastPrinted>2019-05-20T08:41:44Z</cp:lastPrinted>
  <dcterms:created xsi:type="dcterms:W3CDTF">2010-06-15T09:23:27Z</dcterms:created>
  <dcterms:modified xsi:type="dcterms:W3CDTF">2019-08-09T10:31:54Z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